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465" windowWidth="24240" windowHeight="13740" tabRatio="847"/>
  </bookViews>
  <sheets>
    <sheet name="Introduction" sheetId="31" r:id="rId1"/>
    <sheet name="Users" sheetId="20" r:id="rId2"/>
    <sheet name="Agency Banking" sheetId="22" r:id="rId3"/>
    <sheet name="Mobile Banking" sheetId="30" r:id="rId4"/>
    <sheet name="Workings" sheetId="34" r:id="rId5"/>
    <sheet name="Business Case" sheetId="29" r:id="rId6"/>
    <sheet name="Summary graph" sheetId="35" r:id="rId7"/>
    <sheet name="Transaction Volumes" sheetId="3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123Graph_A" localSheetId="7" hidden="1">[1]Assum!$B$12:$B$18</definedName>
    <definedName name="__123Graph_A" hidden="1">[1]Assum!$B$12:$B$18</definedName>
    <definedName name="__123Graph_B" localSheetId="7" hidden="1">[1]Assum!$C$12:$C$18</definedName>
    <definedName name="__123Graph_B" hidden="1">[1]Assum!$C$12:$C$18</definedName>
    <definedName name="__123Graph_C" localSheetId="7" hidden="1">[1]Assum!$D$12:$D$18</definedName>
    <definedName name="__123Graph_C" hidden="1">[1]Assum!$D$12:$D$18</definedName>
    <definedName name="__123Graph_D" localSheetId="7" hidden="1">[1]Assum!$E$12:$E$18</definedName>
    <definedName name="__123Graph_D" hidden="1">[1]Assum!$E$12:$E$18</definedName>
    <definedName name="__123Graph_E" localSheetId="7" hidden="1">[1]Assum!$F$12:$F$18</definedName>
    <definedName name="__123Graph_E" hidden="1">[1]Assum!$F$12:$F$18</definedName>
    <definedName name="__FDS_HYPERLINK_TOGGLE_STATE__" hidden="1">"ON"</definedName>
    <definedName name="_ADS1" localSheetId="2" hidden="1">{"FCB_ALL",#N/A,FALSE,"FCB"}</definedName>
    <definedName name="_ADS1" localSheetId="3" hidden="1">{"FCB_ALL",#N/A,FALSE,"FCB"}</definedName>
    <definedName name="_ADS1" localSheetId="7" hidden="1">{"FCB_ALL",#N/A,FALSE,"FCB"}</definedName>
    <definedName name="_ADS1" localSheetId="1" hidden="1">{"FCB_ALL",#N/A,FALSE,"FCB"}</definedName>
    <definedName name="_ADS1" hidden="1">{"FCB_ALL",#N/A,FALSE,"FCB"}</definedName>
    <definedName name="_as1" localSheetId="2" hidden="1">{"FCB_ALL",#N/A,FALSE,"FCB"}</definedName>
    <definedName name="_as1" localSheetId="3" hidden="1">{"FCB_ALL",#N/A,FALSE,"FCB"}</definedName>
    <definedName name="_as1" localSheetId="7" hidden="1">{"FCB_ALL",#N/A,FALSE,"FCB"}</definedName>
    <definedName name="_as1" localSheetId="1" hidden="1">{"FCB_ALL",#N/A,FALSE,"FCB"}</definedName>
    <definedName name="_as1" hidden="1">{"FCB_ALL",#N/A,FALSE,"FCB"}</definedName>
    <definedName name="_AS2" localSheetId="2" hidden="1">{"FCB_ALL",#N/A,FALSE,"FCB"}</definedName>
    <definedName name="_AS2" localSheetId="3" hidden="1">{"FCB_ALL",#N/A,FALSE,"FCB"}</definedName>
    <definedName name="_AS2" localSheetId="7" hidden="1">{"FCB_ALL",#N/A,FALSE,"FCB"}</definedName>
    <definedName name="_AS2" localSheetId="1" hidden="1">{"FCB_ALL",#N/A,FALSE,"FCB"}</definedName>
    <definedName name="_AS2" hidden="1">{"FCB_ALL",#N/A,FALSE,"FCB"}</definedName>
    <definedName name="_as3" localSheetId="2" hidden="1">{"FCB_ALL",#N/A,FALSE,"FCB"}</definedName>
    <definedName name="_as3" localSheetId="3" hidden="1">{"FCB_ALL",#N/A,FALSE,"FCB"}</definedName>
    <definedName name="_as3" localSheetId="7" hidden="1">{"FCB_ALL",#N/A,FALSE,"FCB"}</definedName>
    <definedName name="_as3" localSheetId="1" hidden="1">{"FCB_ALL",#N/A,FALSE,"FCB"}</definedName>
    <definedName name="_as3" hidden="1">{"FCB_ALL",#N/A,FALSE,"FCB"}</definedName>
    <definedName name="_AS4" localSheetId="2" hidden="1">{"FCB_ALL",#N/A,FALSE,"FCB"}</definedName>
    <definedName name="_AS4" localSheetId="3" hidden="1">{"FCB_ALL",#N/A,FALSE,"FCB"}</definedName>
    <definedName name="_AS4" localSheetId="7" hidden="1">{"FCB_ALL",#N/A,FALSE,"FCB"}</definedName>
    <definedName name="_AS4" localSheetId="1" hidden="1">{"FCB_ALL",#N/A,FALSE,"FCB"}</definedName>
    <definedName name="_AS4" hidden="1">{"FCB_ALL",#N/A,FALSE,"FCB"}</definedName>
    <definedName name="_as6" localSheetId="2" hidden="1">{"FCB_ALL",#N/A,FALSE,"FCB"}</definedName>
    <definedName name="_as6" localSheetId="3" hidden="1">{"FCB_ALL",#N/A,FALSE,"FCB"}</definedName>
    <definedName name="_as6" localSheetId="7" hidden="1">{"FCB_ALL",#N/A,FALSE,"FCB"}</definedName>
    <definedName name="_as6" localSheetId="1" hidden="1">{"FCB_ALL",#N/A,FALSE,"FCB"}</definedName>
    <definedName name="_as6" hidden="1">{"FCB_ALL",#N/A,FALSE,"FCB"}</definedName>
    <definedName name="_AS7" localSheetId="2" hidden="1">{"FCB_ALL",#N/A,FALSE,"FCB"}</definedName>
    <definedName name="_AS7" localSheetId="3" hidden="1">{"FCB_ALL",#N/A,FALSE,"FCB"}</definedName>
    <definedName name="_AS7" localSheetId="7" hidden="1">{"FCB_ALL",#N/A,FALSE,"FCB"}</definedName>
    <definedName name="_AS7" localSheetId="1" hidden="1">{"FCB_ALL",#N/A,FALSE,"FCB"}</definedName>
    <definedName name="_AS7" hidden="1">{"FCB_ALL",#N/A,FALSE,"FCB"}</definedName>
    <definedName name="_bdm.986263FE353247559DDFA6EC4C6F0964.edm" localSheetId="2" hidden="1">#REF!</definedName>
    <definedName name="_bdm.986263FE353247559DDFA6EC4C6F0964.edm" localSheetId="5" hidden="1">#REF!</definedName>
    <definedName name="_bdm.986263FE353247559DDFA6EC4C6F0964.edm" localSheetId="3" hidden="1">#REF!</definedName>
    <definedName name="_bdm.986263FE353247559DDFA6EC4C6F0964.edm" localSheetId="6" hidden="1">#REF!</definedName>
    <definedName name="_bdm.986263FE353247559DDFA6EC4C6F0964.edm" localSheetId="7" hidden="1">#REF!</definedName>
    <definedName name="_bdm.986263FE353247559DDFA6EC4C6F0964.edm" hidden="1">#REF!</definedName>
    <definedName name="_bdm.ABCA7AF57CD74F2CA4BEB558643A9D9E.edm" localSheetId="7" hidden="1" xml:space="preserve"> '[2]09 Matrix PE'!$1:$1048576</definedName>
    <definedName name="_bdm.ABCA7AF57CD74F2CA4BEB558643A9D9E.edm" hidden="1" xml:space="preserve"> '[2]09 Matrix PE'!$1:$1048576</definedName>
    <definedName name="_bdm.B92C2B91984E46C7BDED20FC0AD79ADD.edm" localSheetId="2" hidden="1">#REF!</definedName>
    <definedName name="_bdm.B92C2B91984E46C7BDED20FC0AD79ADD.edm" localSheetId="5" hidden="1">#REF!</definedName>
    <definedName name="_bdm.B92C2B91984E46C7BDED20FC0AD79ADD.edm" localSheetId="3" hidden="1">#REF!</definedName>
    <definedName name="_bdm.B92C2B91984E46C7BDED20FC0AD79ADD.edm" localSheetId="6" hidden="1">#REF!</definedName>
    <definedName name="_bdm.B92C2B91984E46C7BDED20FC0AD79ADD.edm" localSheetId="7" hidden="1">#REF!</definedName>
    <definedName name="_bdm.B92C2B91984E46C7BDED20FC0AD79ADD.edm" hidden="1">#REF!</definedName>
    <definedName name="_BQ4.1" localSheetId="2" hidden="1">#REF!</definedName>
    <definedName name="_BQ4.1" localSheetId="5" hidden="1">#REF!</definedName>
    <definedName name="_BQ4.1" localSheetId="3" hidden="1">#REF!</definedName>
    <definedName name="_BQ4.1" localSheetId="6" hidden="1">#REF!</definedName>
    <definedName name="_BQ4.1" localSheetId="7" hidden="1">#REF!</definedName>
    <definedName name="_BQ4.1" hidden="1">#REF!</definedName>
    <definedName name="_BQ4.10" localSheetId="2" hidden="1">#REF!</definedName>
    <definedName name="_BQ4.10" localSheetId="5" hidden="1">#REF!</definedName>
    <definedName name="_BQ4.10" localSheetId="3" hidden="1">#REF!</definedName>
    <definedName name="_BQ4.10" localSheetId="6" hidden="1">#REF!</definedName>
    <definedName name="_BQ4.10" localSheetId="7" hidden="1">#REF!</definedName>
    <definedName name="_BQ4.10" hidden="1">#REF!</definedName>
    <definedName name="_BQ4.11" localSheetId="2" hidden="1">#REF!</definedName>
    <definedName name="_BQ4.11" localSheetId="5" hidden="1">#REF!</definedName>
    <definedName name="_BQ4.11" localSheetId="3" hidden="1">#REF!</definedName>
    <definedName name="_BQ4.11" localSheetId="6" hidden="1">#REF!</definedName>
    <definedName name="_BQ4.11" localSheetId="7" hidden="1">#REF!</definedName>
    <definedName name="_BQ4.11" hidden="1">#REF!</definedName>
    <definedName name="_BQ4.12" localSheetId="2" hidden="1">#REF!</definedName>
    <definedName name="_BQ4.12" localSheetId="5" hidden="1">#REF!</definedName>
    <definedName name="_BQ4.12" localSheetId="3" hidden="1">#REF!</definedName>
    <definedName name="_BQ4.12" localSheetId="6" hidden="1">#REF!</definedName>
    <definedName name="_BQ4.12" localSheetId="7" hidden="1">#REF!</definedName>
    <definedName name="_BQ4.12" hidden="1">#REF!</definedName>
    <definedName name="_BQ4.13" localSheetId="2" hidden="1">#REF!</definedName>
    <definedName name="_BQ4.13" localSheetId="5" hidden="1">#REF!</definedName>
    <definedName name="_BQ4.13" localSheetId="3" hidden="1">#REF!</definedName>
    <definedName name="_BQ4.13" localSheetId="6" hidden="1">#REF!</definedName>
    <definedName name="_BQ4.13" localSheetId="7" hidden="1">#REF!</definedName>
    <definedName name="_BQ4.13" hidden="1">#REF!</definedName>
    <definedName name="_BQ4.14" localSheetId="2" hidden="1">#REF!</definedName>
    <definedName name="_BQ4.14" localSheetId="5" hidden="1">#REF!</definedName>
    <definedName name="_BQ4.14" localSheetId="3" hidden="1">#REF!</definedName>
    <definedName name="_BQ4.14" localSheetId="6" hidden="1">#REF!</definedName>
    <definedName name="_BQ4.14" localSheetId="7" hidden="1">#REF!</definedName>
    <definedName name="_BQ4.14" hidden="1">#REF!</definedName>
    <definedName name="_BQ4.15" localSheetId="2" hidden="1">#REF!</definedName>
    <definedName name="_BQ4.15" localSheetId="5" hidden="1">#REF!</definedName>
    <definedName name="_BQ4.15" localSheetId="3" hidden="1">#REF!</definedName>
    <definedName name="_BQ4.15" localSheetId="6" hidden="1">#REF!</definedName>
    <definedName name="_BQ4.15" localSheetId="7" hidden="1">#REF!</definedName>
    <definedName name="_BQ4.15" hidden="1">#REF!</definedName>
    <definedName name="_BQ4.16" localSheetId="2" hidden="1">#REF!</definedName>
    <definedName name="_BQ4.16" localSheetId="5" hidden="1">#REF!</definedName>
    <definedName name="_BQ4.16" localSheetId="3" hidden="1">#REF!</definedName>
    <definedName name="_BQ4.16" localSheetId="6" hidden="1">#REF!</definedName>
    <definedName name="_BQ4.16" localSheetId="7" hidden="1">#REF!</definedName>
    <definedName name="_BQ4.16" hidden="1">#REF!</definedName>
    <definedName name="_BQ4.17" localSheetId="2" hidden="1">#REF!</definedName>
    <definedName name="_BQ4.17" localSheetId="5" hidden="1">#REF!</definedName>
    <definedName name="_BQ4.17" localSheetId="3" hidden="1">#REF!</definedName>
    <definedName name="_BQ4.17" localSheetId="6" hidden="1">#REF!</definedName>
    <definedName name="_BQ4.17" localSheetId="7" hidden="1">#REF!</definedName>
    <definedName name="_BQ4.17" hidden="1">#REF!</definedName>
    <definedName name="_BQ4.18" localSheetId="2" hidden="1">#REF!</definedName>
    <definedName name="_BQ4.18" localSheetId="5" hidden="1">#REF!</definedName>
    <definedName name="_BQ4.18" localSheetId="3" hidden="1">#REF!</definedName>
    <definedName name="_BQ4.18" localSheetId="6" hidden="1">#REF!</definedName>
    <definedName name="_BQ4.18" localSheetId="7" hidden="1">#REF!</definedName>
    <definedName name="_BQ4.18" hidden="1">#REF!</definedName>
    <definedName name="_BQ4.19" localSheetId="2" hidden="1">#REF!</definedName>
    <definedName name="_BQ4.19" localSheetId="5" hidden="1">#REF!</definedName>
    <definedName name="_BQ4.19" localSheetId="3" hidden="1">#REF!</definedName>
    <definedName name="_BQ4.19" localSheetId="6" hidden="1">#REF!</definedName>
    <definedName name="_BQ4.19" localSheetId="7" hidden="1">#REF!</definedName>
    <definedName name="_BQ4.19" hidden="1">#REF!</definedName>
    <definedName name="_BQ4.2" localSheetId="2" hidden="1">#REF!</definedName>
    <definedName name="_BQ4.2" localSheetId="5" hidden="1">#REF!</definedName>
    <definedName name="_BQ4.2" localSheetId="3" hidden="1">#REF!</definedName>
    <definedName name="_BQ4.2" localSheetId="6" hidden="1">#REF!</definedName>
    <definedName name="_BQ4.2" localSheetId="7" hidden="1">#REF!</definedName>
    <definedName name="_BQ4.2" hidden="1">#REF!</definedName>
    <definedName name="_BQ4.20" localSheetId="2" hidden="1">#REF!</definedName>
    <definedName name="_BQ4.20" localSheetId="5" hidden="1">#REF!</definedName>
    <definedName name="_BQ4.20" localSheetId="3" hidden="1">#REF!</definedName>
    <definedName name="_BQ4.20" localSheetId="6" hidden="1">#REF!</definedName>
    <definedName name="_BQ4.20" localSheetId="7" hidden="1">#REF!</definedName>
    <definedName name="_BQ4.20" hidden="1">#REF!</definedName>
    <definedName name="_BQ4.21" localSheetId="2" hidden="1">#REF!</definedName>
    <definedName name="_BQ4.21" localSheetId="5" hidden="1">#REF!</definedName>
    <definedName name="_BQ4.21" localSheetId="3" hidden="1">#REF!</definedName>
    <definedName name="_BQ4.21" localSheetId="6" hidden="1">#REF!</definedName>
    <definedName name="_BQ4.21" localSheetId="7" hidden="1">#REF!</definedName>
    <definedName name="_BQ4.21" hidden="1">#REF!</definedName>
    <definedName name="_BQ4.22" localSheetId="2" hidden="1">#REF!</definedName>
    <definedName name="_BQ4.22" localSheetId="5" hidden="1">#REF!</definedName>
    <definedName name="_BQ4.22" localSheetId="3" hidden="1">#REF!</definedName>
    <definedName name="_BQ4.22" localSheetId="6" hidden="1">#REF!</definedName>
    <definedName name="_BQ4.22" localSheetId="7" hidden="1">#REF!</definedName>
    <definedName name="_BQ4.22" hidden="1">#REF!</definedName>
    <definedName name="_BQ4.23" localSheetId="2" hidden="1">#REF!</definedName>
    <definedName name="_BQ4.23" localSheetId="5" hidden="1">#REF!</definedName>
    <definedName name="_BQ4.23" localSheetId="3" hidden="1">#REF!</definedName>
    <definedName name="_BQ4.23" localSheetId="6" hidden="1">#REF!</definedName>
    <definedName name="_BQ4.23" localSheetId="7" hidden="1">#REF!</definedName>
    <definedName name="_BQ4.23" hidden="1">#REF!</definedName>
    <definedName name="_BQ4.24" localSheetId="2" hidden="1">#REF!</definedName>
    <definedName name="_BQ4.24" localSheetId="5" hidden="1">#REF!</definedName>
    <definedName name="_BQ4.24" localSheetId="3" hidden="1">#REF!</definedName>
    <definedName name="_BQ4.24" localSheetId="6" hidden="1">#REF!</definedName>
    <definedName name="_BQ4.24" localSheetId="7" hidden="1">#REF!</definedName>
    <definedName name="_BQ4.24" hidden="1">#REF!</definedName>
    <definedName name="_BQ4.25" localSheetId="2" hidden="1">#REF!</definedName>
    <definedName name="_BQ4.25" localSheetId="5" hidden="1">#REF!</definedName>
    <definedName name="_BQ4.25" localSheetId="3" hidden="1">#REF!</definedName>
    <definedName name="_BQ4.25" localSheetId="6" hidden="1">#REF!</definedName>
    <definedName name="_BQ4.25" localSheetId="7" hidden="1">#REF!</definedName>
    <definedName name="_BQ4.25" hidden="1">#REF!</definedName>
    <definedName name="_BQ4.26" localSheetId="2" hidden="1">#REF!</definedName>
    <definedName name="_BQ4.26" localSheetId="5" hidden="1">#REF!</definedName>
    <definedName name="_BQ4.26" localSheetId="3" hidden="1">#REF!</definedName>
    <definedName name="_BQ4.26" localSheetId="6" hidden="1">#REF!</definedName>
    <definedName name="_BQ4.26" localSheetId="7" hidden="1">#REF!</definedName>
    <definedName name="_BQ4.26" hidden="1">#REF!</definedName>
    <definedName name="_BQ4.27" localSheetId="2" hidden="1">#REF!</definedName>
    <definedName name="_BQ4.27" localSheetId="5" hidden="1">#REF!</definedName>
    <definedName name="_BQ4.27" localSheetId="3" hidden="1">#REF!</definedName>
    <definedName name="_BQ4.27" localSheetId="6" hidden="1">#REF!</definedName>
    <definedName name="_BQ4.27" localSheetId="7" hidden="1">#REF!</definedName>
    <definedName name="_BQ4.27" hidden="1">#REF!</definedName>
    <definedName name="_BQ4.28" localSheetId="2" hidden="1">#REF!</definedName>
    <definedName name="_BQ4.28" localSheetId="5" hidden="1">#REF!</definedName>
    <definedName name="_BQ4.28" localSheetId="3" hidden="1">#REF!</definedName>
    <definedName name="_BQ4.28" localSheetId="6" hidden="1">#REF!</definedName>
    <definedName name="_BQ4.28" localSheetId="7" hidden="1">#REF!</definedName>
    <definedName name="_BQ4.28" hidden="1">#REF!</definedName>
    <definedName name="_BQ4.29" localSheetId="2" hidden="1">#REF!</definedName>
    <definedName name="_BQ4.29" localSheetId="5" hidden="1">#REF!</definedName>
    <definedName name="_BQ4.29" localSheetId="3" hidden="1">#REF!</definedName>
    <definedName name="_BQ4.29" localSheetId="6" hidden="1">#REF!</definedName>
    <definedName name="_BQ4.29" localSheetId="7" hidden="1">#REF!</definedName>
    <definedName name="_BQ4.29" hidden="1">#REF!</definedName>
    <definedName name="_BQ4.3" localSheetId="2" hidden="1">#REF!</definedName>
    <definedName name="_BQ4.3" localSheetId="5" hidden="1">#REF!</definedName>
    <definedName name="_BQ4.3" localSheetId="3" hidden="1">#REF!</definedName>
    <definedName name="_BQ4.3" localSheetId="6" hidden="1">#REF!</definedName>
    <definedName name="_BQ4.3" localSheetId="7" hidden="1">#REF!</definedName>
    <definedName name="_BQ4.3" hidden="1">#REF!</definedName>
    <definedName name="_BQ4.30" localSheetId="2" hidden="1">#REF!</definedName>
    <definedName name="_BQ4.30" localSheetId="5" hidden="1">#REF!</definedName>
    <definedName name="_BQ4.30" localSheetId="3" hidden="1">#REF!</definedName>
    <definedName name="_BQ4.30" localSheetId="6" hidden="1">#REF!</definedName>
    <definedName name="_BQ4.30" localSheetId="7" hidden="1">#REF!</definedName>
    <definedName name="_BQ4.30" hidden="1">#REF!</definedName>
    <definedName name="_BQ4.31" localSheetId="2" hidden="1">#REF!</definedName>
    <definedName name="_BQ4.31" localSheetId="5" hidden="1">#REF!</definedName>
    <definedName name="_BQ4.31" localSheetId="3" hidden="1">#REF!</definedName>
    <definedName name="_BQ4.31" localSheetId="6" hidden="1">#REF!</definedName>
    <definedName name="_BQ4.31" localSheetId="7" hidden="1">#REF!</definedName>
    <definedName name="_BQ4.31" hidden="1">#REF!</definedName>
    <definedName name="_BQ4.32" localSheetId="2" hidden="1">#REF!</definedName>
    <definedName name="_BQ4.32" localSheetId="5" hidden="1">#REF!</definedName>
    <definedName name="_BQ4.32" localSheetId="3" hidden="1">#REF!</definedName>
    <definedName name="_BQ4.32" localSheetId="6" hidden="1">#REF!</definedName>
    <definedName name="_BQ4.32" localSheetId="7" hidden="1">#REF!</definedName>
    <definedName name="_BQ4.32" hidden="1">#REF!</definedName>
    <definedName name="_BQ4.33" localSheetId="2" hidden="1">#REF!</definedName>
    <definedName name="_BQ4.33" localSheetId="5" hidden="1">#REF!</definedName>
    <definedName name="_BQ4.33" localSheetId="3" hidden="1">#REF!</definedName>
    <definedName name="_BQ4.33" localSheetId="6" hidden="1">#REF!</definedName>
    <definedName name="_BQ4.33" localSheetId="7" hidden="1">#REF!</definedName>
    <definedName name="_BQ4.33" hidden="1">#REF!</definedName>
    <definedName name="_BQ4.34" localSheetId="2" hidden="1">#REF!</definedName>
    <definedName name="_BQ4.34" localSheetId="5" hidden="1">#REF!</definedName>
    <definedName name="_BQ4.34" localSheetId="3" hidden="1">#REF!</definedName>
    <definedName name="_BQ4.34" localSheetId="6" hidden="1">#REF!</definedName>
    <definedName name="_BQ4.34" localSheetId="7" hidden="1">#REF!</definedName>
    <definedName name="_BQ4.34" hidden="1">#REF!</definedName>
    <definedName name="_BQ4.35" localSheetId="2" hidden="1">#REF!</definedName>
    <definedName name="_BQ4.35" localSheetId="5" hidden="1">#REF!</definedName>
    <definedName name="_BQ4.35" localSheetId="3" hidden="1">#REF!</definedName>
    <definedName name="_BQ4.35" localSheetId="6" hidden="1">#REF!</definedName>
    <definedName name="_BQ4.35" localSheetId="7" hidden="1">#REF!</definedName>
    <definedName name="_BQ4.35" hidden="1">#REF!</definedName>
    <definedName name="_BQ4.36" localSheetId="2" hidden="1">#REF!</definedName>
    <definedName name="_BQ4.36" localSheetId="5" hidden="1">#REF!</definedName>
    <definedName name="_BQ4.36" localSheetId="3" hidden="1">#REF!</definedName>
    <definedName name="_BQ4.36" localSheetId="6" hidden="1">#REF!</definedName>
    <definedName name="_BQ4.36" localSheetId="7" hidden="1">#REF!</definedName>
    <definedName name="_BQ4.36" hidden="1">#REF!</definedName>
    <definedName name="_BQ4.37" localSheetId="2" hidden="1">#REF!</definedName>
    <definedName name="_BQ4.37" localSheetId="5" hidden="1">#REF!</definedName>
    <definedName name="_BQ4.37" localSheetId="3" hidden="1">#REF!</definedName>
    <definedName name="_BQ4.37" localSheetId="6" hidden="1">#REF!</definedName>
    <definedName name="_BQ4.37" localSheetId="7" hidden="1">#REF!</definedName>
    <definedName name="_BQ4.37" hidden="1">#REF!</definedName>
    <definedName name="_BQ4.38" localSheetId="2" hidden="1">#REF!</definedName>
    <definedName name="_BQ4.38" localSheetId="5" hidden="1">#REF!</definedName>
    <definedName name="_BQ4.38" localSheetId="3" hidden="1">#REF!</definedName>
    <definedName name="_BQ4.38" localSheetId="6" hidden="1">#REF!</definedName>
    <definedName name="_BQ4.38" localSheetId="7" hidden="1">#REF!</definedName>
    <definedName name="_BQ4.38" hidden="1">#REF!</definedName>
    <definedName name="_BQ4.39" localSheetId="2" hidden="1">#REF!</definedName>
    <definedName name="_BQ4.39" localSheetId="5" hidden="1">#REF!</definedName>
    <definedName name="_BQ4.39" localSheetId="3" hidden="1">#REF!</definedName>
    <definedName name="_BQ4.39" localSheetId="6" hidden="1">#REF!</definedName>
    <definedName name="_BQ4.39" localSheetId="7" hidden="1">#REF!</definedName>
    <definedName name="_BQ4.39" hidden="1">#REF!</definedName>
    <definedName name="_BQ4.4" localSheetId="2" hidden="1">#REF!</definedName>
    <definedName name="_BQ4.4" localSheetId="5" hidden="1">#REF!</definedName>
    <definedName name="_BQ4.4" localSheetId="3" hidden="1">#REF!</definedName>
    <definedName name="_BQ4.4" localSheetId="6" hidden="1">#REF!</definedName>
    <definedName name="_BQ4.4" localSheetId="7" hidden="1">#REF!</definedName>
    <definedName name="_BQ4.4" hidden="1">#REF!</definedName>
    <definedName name="_BQ4.40" localSheetId="2" hidden="1">#REF!</definedName>
    <definedName name="_BQ4.40" localSheetId="5" hidden="1">#REF!</definedName>
    <definedName name="_BQ4.40" localSheetId="3" hidden="1">#REF!</definedName>
    <definedName name="_BQ4.40" localSheetId="6" hidden="1">#REF!</definedName>
    <definedName name="_BQ4.40" localSheetId="7" hidden="1">#REF!</definedName>
    <definedName name="_BQ4.40" hidden="1">#REF!</definedName>
    <definedName name="_BQ4.41" localSheetId="2" hidden="1">#REF!</definedName>
    <definedName name="_BQ4.41" localSheetId="5" hidden="1">#REF!</definedName>
    <definedName name="_BQ4.41" localSheetId="3" hidden="1">#REF!</definedName>
    <definedName name="_BQ4.41" localSheetId="6" hidden="1">#REF!</definedName>
    <definedName name="_BQ4.41" localSheetId="7" hidden="1">#REF!</definedName>
    <definedName name="_BQ4.41" hidden="1">#REF!</definedName>
    <definedName name="_BQ4.42" localSheetId="2" hidden="1">#REF!</definedName>
    <definedName name="_BQ4.42" localSheetId="5" hidden="1">#REF!</definedName>
    <definedName name="_BQ4.42" localSheetId="3" hidden="1">#REF!</definedName>
    <definedName name="_BQ4.42" localSheetId="6" hidden="1">#REF!</definedName>
    <definedName name="_BQ4.42" localSheetId="7" hidden="1">#REF!</definedName>
    <definedName name="_BQ4.42" hidden="1">#REF!</definedName>
    <definedName name="_BQ4.43" localSheetId="2" hidden="1">#REF!</definedName>
    <definedName name="_BQ4.43" localSheetId="5" hidden="1">#REF!</definedName>
    <definedName name="_BQ4.43" localSheetId="3" hidden="1">#REF!</definedName>
    <definedName name="_BQ4.43" localSheetId="6" hidden="1">#REF!</definedName>
    <definedName name="_BQ4.43" localSheetId="7" hidden="1">#REF!</definedName>
    <definedName name="_BQ4.43" hidden="1">#REF!</definedName>
    <definedName name="_BQ4.44" localSheetId="2" hidden="1">#REF!</definedName>
    <definedName name="_BQ4.44" localSheetId="5" hidden="1">#REF!</definedName>
    <definedName name="_BQ4.44" localSheetId="3" hidden="1">#REF!</definedName>
    <definedName name="_BQ4.44" localSheetId="6" hidden="1">#REF!</definedName>
    <definedName name="_BQ4.44" localSheetId="7" hidden="1">#REF!</definedName>
    <definedName name="_BQ4.44" hidden="1">#REF!</definedName>
    <definedName name="_BQ4.45" localSheetId="2" hidden="1">#REF!</definedName>
    <definedName name="_BQ4.45" localSheetId="5" hidden="1">#REF!</definedName>
    <definedName name="_BQ4.45" localSheetId="3" hidden="1">#REF!</definedName>
    <definedName name="_BQ4.45" localSheetId="6" hidden="1">#REF!</definedName>
    <definedName name="_BQ4.45" localSheetId="7" hidden="1">#REF!</definedName>
    <definedName name="_BQ4.45" hidden="1">#REF!</definedName>
    <definedName name="_BQ4.46" localSheetId="2" hidden="1">#REF!</definedName>
    <definedName name="_BQ4.46" localSheetId="5" hidden="1">#REF!</definedName>
    <definedName name="_BQ4.46" localSheetId="3" hidden="1">#REF!</definedName>
    <definedName name="_BQ4.46" localSheetId="6" hidden="1">#REF!</definedName>
    <definedName name="_BQ4.46" localSheetId="7" hidden="1">#REF!</definedName>
    <definedName name="_BQ4.46" hidden="1">#REF!</definedName>
    <definedName name="_BQ4.47" localSheetId="2" hidden="1">#REF!</definedName>
    <definedName name="_BQ4.47" localSheetId="5" hidden="1">#REF!</definedName>
    <definedName name="_BQ4.47" localSheetId="3" hidden="1">#REF!</definedName>
    <definedName name="_BQ4.47" localSheetId="6" hidden="1">#REF!</definedName>
    <definedName name="_BQ4.47" localSheetId="7" hidden="1">#REF!</definedName>
    <definedName name="_BQ4.47" hidden="1">#REF!</definedName>
    <definedName name="_BQ4.48" localSheetId="2" hidden="1">#REF!</definedName>
    <definedName name="_BQ4.48" localSheetId="5" hidden="1">#REF!</definedName>
    <definedName name="_BQ4.48" localSheetId="3" hidden="1">#REF!</definedName>
    <definedName name="_BQ4.48" localSheetId="6" hidden="1">#REF!</definedName>
    <definedName name="_BQ4.48" localSheetId="7" hidden="1">#REF!</definedName>
    <definedName name="_BQ4.48" hidden="1">#REF!</definedName>
    <definedName name="_BQ4.49" localSheetId="2" hidden="1">#REF!</definedName>
    <definedName name="_BQ4.49" localSheetId="5" hidden="1">#REF!</definedName>
    <definedName name="_BQ4.49" localSheetId="3" hidden="1">#REF!</definedName>
    <definedName name="_BQ4.49" localSheetId="6" hidden="1">#REF!</definedName>
    <definedName name="_BQ4.49" localSheetId="7" hidden="1">#REF!</definedName>
    <definedName name="_BQ4.49" hidden="1">#REF!</definedName>
    <definedName name="_BQ4.5" localSheetId="2" hidden="1">#REF!</definedName>
    <definedName name="_BQ4.5" localSheetId="5" hidden="1">#REF!</definedName>
    <definedName name="_BQ4.5" localSheetId="3" hidden="1">#REF!</definedName>
    <definedName name="_BQ4.5" localSheetId="6" hidden="1">#REF!</definedName>
    <definedName name="_BQ4.5" localSheetId="7" hidden="1">#REF!</definedName>
    <definedName name="_BQ4.5" hidden="1">#REF!</definedName>
    <definedName name="_BQ4.50" localSheetId="2" hidden="1">#REF!</definedName>
    <definedName name="_BQ4.50" localSheetId="5" hidden="1">#REF!</definedName>
    <definedName name="_BQ4.50" localSheetId="3" hidden="1">#REF!</definedName>
    <definedName name="_BQ4.50" localSheetId="6" hidden="1">#REF!</definedName>
    <definedName name="_BQ4.50" localSheetId="7" hidden="1">#REF!</definedName>
    <definedName name="_BQ4.50" hidden="1">#REF!</definedName>
    <definedName name="_BQ4.51" localSheetId="2" hidden="1">#REF!</definedName>
    <definedName name="_BQ4.51" localSheetId="5" hidden="1">#REF!</definedName>
    <definedName name="_BQ4.51" localSheetId="3" hidden="1">#REF!</definedName>
    <definedName name="_BQ4.51" localSheetId="6" hidden="1">#REF!</definedName>
    <definedName name="_BQ4.51" localSheetId="7" hidden="1">#REF!</definedName>
    <definedName name="_BQ4.51" hidden="1">#REF!</definedName>
    <definedName name="_BQ4.52" localSheetId="2" hidden="1">#REF!</definedName>
    <definedName name="_BQ4.52" localSheetId="5" hidden="1">#REF!</definedName>
    <definedName name="_BQ4.52" localSheetId="3" hidden="1">#REF!</definedName>
    <definedName name="_BQ4.52" localSheetId="6" hidden="1">#REF!</definedName>
    <definedName name="_BQ4.52" localSheetId="7" hidden="1">#REF!</definedName>
    <definedName name="_BQ4.52" hidden="1">#REF!</definedName>
    <definedName name="_BQ4.53" localSheetId="2" hidden="1">#REF!</definedName>
    <definedName name="_BQ4.53" localSheetId="5" hidden="1">#REF!</definedName>
    <definedName name="_BQ4.53" localSheetId="3" hidden="1">#REF!</definedName>
    <definedName name="_BQ4.53" localSheetId="6" hidden="1">#REF!</definedName>
    <definedName name="_BQ4.53" localSheetId="7" hidden="1">#REF!</definedName>
    <definedName name="_BQ4.53" hidden="1">#REF!</definedName>
    <definedName name="_BQ4.54" localSheetId="2" hidden="1">#REF!</definedName>
    <definedName name="_BQ4.54" localSheetId="5" hidden="1">#REF!</definedName>
    <definedName name="_BQ4.54" localSheetId="3" hidden="1">#REF!</definedName>
    <definedName name="_BQ4.54" localSheetId="6" hidden="1">#REF!</definedName>
    <definedName name="_BQ4.54" localSheetId="7" hidden="1">#REF!</definedName>
    <definedName name="_BQ4.54" hidden="1">#REF!</definedName>
    <definedName name="_BQ4.55" localSheetId="2" hidden="1">#REF!</definedName>
    <definedName name="_BQ4.55" localSheetId="5" hidden="1">#REF!</definedName>
    <definedName name="_BQ4.55" localSheetId="3" hidden="1">#REF!</definedName>
    <definedName name="_BQ4.55" localSheetId="6" hidden="1">#REF!</definedName>
    <definedName name="_BQ4.55" localSheetId="7" hidden="1">#REF!</definedName>
    <definedName name="_BQ4.55" hidden="1">#REF!</definedName>
    <definedName name="_BQ4.56" localSheetId="2" hidden="1">#REF!</definedName>
    <definedName name="_BQ4.56" localSheetId="5" hidden="1">#REF!</definedName>
    <definedName name="_BQ4.56" localSheetId="3" hidden="1">#REF!</definedName>
    <definedName name="_BQ4.56" localSheetId="6" hidden="1">#REF!</definedName>
    <definedName name="_BQ4.56" localSheetId="7" hidden="1">#REF!</definedName>
    <definedName name="_BQ4.56" hidden="1">#REF!</definedName>
    <definedName name="_BQ4.6" localSheetId="2" hidden="1">#REF!</definedName>
    <definedName name="_BQ4.6" localSheetId="5" hidden="1">#REF!</definedName>
    <definedName name="_BQ4.6" localSheetId="3" hidden="1">#REF!</definedName>
    <definedName name="_BQ4.6" localSheetId="6" hidden="1">#REF!</definedName>
    <definedName name="_BQ4.6" localSheetId="7" hidden="1">#REF!</definedName>
    <definedName name="_BQ4.6" hidden="1">#REF!</definedName>
    <definedName name="_BQ4.7" localSheetId="2" hidden="1">#REF!</definedName>
    <definedName name="_BQ4.7" localSheetId="5" hidden="1">#REF!</definedName>
    <definedName name="_BQ4.7" localSheetId="3" hidden="1">#REF!</definedName>
    <definedName name="_BQ4.7" localSheetId="6" hidden="1">#REF!</definedName>
    <definedName name="_BQ4.7" localSheetId="7" hidden="1">#REF!</definedName>
    <definedName name="_BQ4.7" hidden="1">#REF!</definedName>
    <definedName name="_BQ4.8" localSheetId="2" hidden="1">#REF!</definedName>
    <definedName name="_BQ4.8" localSheetId="5" hidden="1">#REF!</definedName>
    <definedName name="_BQ4.8" localSheetId="3" hidden="1">#REF!</definedName>
    <definedName name="_BQ4.8" localSheetId="6" hidden="1">#REF!</definedName>
    <definedName name="_BQ4.8" localSheetId="7" hidden="1">#REF!</definedName>
    <definedName name="_BQ4.8" hidden="1">#REF!</definedName>
    <definedName name="_BQ4.9" localSheetId="2" hidden="1">#REF!</definedName>
    <definedName name="_BQ4.9" localSheetId="5" hidden="1">#REF!</definedName>
    <definedName name="_BQ4.9" localSheetId="3" hidden="1">#REF!</definedName>
    <definedName name="_BQ4.9" localSheetId="6" hidden="1">#REF!</definedName>
    <definedName name="_BQ4.9" localSheetId="7" hidden="1">#REF!</definedName>
    <definedName name="_BQ4.9" hidden="1">#REF!</definedName>
    <definedName name="_dfd1" localSheetId="2" hidden="1">{"FCB_ALL",#N/A,FALSE,"FCB";"GREY_ALL",#N/A,FALSE,"GREY"}</definedName>
    <definedName name="_dfd1" localSheetId="3" hidden="1">{"FCB_ALL",#N/A,FALSE,"FCB";"GREY_ALL",#N/A,FALSE,"GREY"}</definedName>
    <definedName name="_dfd1" localSheetId="7" hidden="1">{"FCB_ALL",#N/A,FALSE,"FCB";"GREY_ALL",#N/A,FALSE,"GREY"}</definedName>
    <definedName name="_dfd1" localSheetId="1" hidden="1">{"FCB_ALL",#N/A,FALSE,"FCB";"GREY_ALL",#N/A,FALSE,"GREY"}</definedName>
    <definedName name="_dfd1" hidden="1">{"FCB_ALL",#N/A,FALSE,"FCB";"GREY_ALL",#N/A,FALSE,"GREY"}</definedName>
    <definedName name="_xlnm._FilterDatabase" localSheetId="2" hidden="1">#REF!</definedName>
    <definedName name="_xlnm._FilterDatabase" localSheetId="5" hidden="1">#REF!</definedName>
    <definedName name="_xlnm._FilterDatabase" localSheetId="3" hidden="1">#REF!</definedName>
    <definedName name="_xlnm._FilterDatabase" localSheetId="6" hidden="1">#REF!</definedName>
    <definedName name="_xlnm._FilterDatabase" localSheetId="7" hidden="1">#REF!</definedName>
    <definedName name="_xlnm._FilterDatabase" hidden="1">#REF!</definedName>
    <definedName name="_Key1" localSheetId="2" hidden="1">#REF!</definedName>
    <definedName name="_Key1" localSheetId="5" hidden="1">#REF!</definedName>
    <definedName name="_Key1" localSheetId="3" hidden="1">#REF!</definedName>
    <definedName name="_Key1" localSheetId="6" hidden="1">#REF!</definedName>
    <definedName name="_Key1" localSheetId="7" hidden="1">#REF!</definedName>
    <definedName name="_Key1" hidden="1">#REF!</definedName>
    <definedName name="_key2" localSheetId="2" hidden="1">#REF!</definedName>
    <definedName name="_key2" localSheetId="5" hidden="1">#REF!</definedName>
    <definedName name="_key2" localSheetId="3" hidden="1">#REF!</definedName>
    <definedName name="_key2" localSheetId="6" hidden="1">#REF!</definedName>
    <definedName name="_key2" localSheetId="7" hidden="1">#REF!</definedName>
    <definedName name="_key2" hidden="1">#REF!</definedName>
    <definedName name="_MRG2" localSheetId="2" hidden="1">{"INCOME",#N/A,FALSE,"ProNet";"VALUE",#N/A,FALSE,"ProNet"}</definedName>
    <definedName name="_MRG2" localSheetId="3" hidden="1">{"INCOME",#N/A,FALSE,"ProNet";"VALUE",#N/A,FALSE,"ProNet"}</definedName>
    <definedName name="_MRG2" localSheetId="7" hidden="1">{"INCOME",#N/A,FALSE,"ProNet";"VALUE",#N/A,FALSE,"ProNet"}</definedName>
    <definedName name="_MRG2" localSheetId="1" hidden="1">{"INCOME",#N/A,FALSE,"ProNet";"VALUE",#N/A,FALSE,"ProNet"}</definedName>
    <definedName name="_MRG2" hidden="1">{"INCOME",#N/A,FALSE,"ProNet";"VALUE",#N/A,FALSE,"ProNet"}</definedName>
    <definedName name="_Order1" hidden="1">0</definedName>
    <definedName name="_Regression_Int" hidden="1">1</definedName>
    <definedName name="_Sort" localSheetId="2" hidden="1">#REF!</definedName>
    <definedName name="_Sort" localSheetId="5" hidden="1">#REF!</definedName>
    <definedName name="_Sort" localSheetId="3" hidden="1">#REF!</definedName>
    <definedName name="_Sort" localSheetId="6" hidden="1">#REF!</definedName>
    <definedName name="_Sort" localSheetId="7" hidden="1">#REF!</definedName>
    <definedName name="_Sort" hidden="1">#REF!</definedName>
    <definedName name="_Table1_In1" localSheetId="2" hidden="1">[3]INPUT!#REF!</definedName>
    <definedName name="_Table1_In1" localSheetId="5" hidden="1">[3]INPUT!#REF!</definedName>
    <definedName name="_Table1_In1" localSheetId="3" hidden="1">[3]INPUT!#REF!</definedName>
    <definedName name="_Table1_In1" localSheetId="6" hidden="1">[3]INPUT!#REF!</definedName>
    <definedName name="_Table1_In1" localSheetId="7" hidden="1">[3]INPUT!#REF!</definedName>
    <definedName name="_Table1_In1" hidden="1">[3]INPUT!#REF!</definedName>
    <definedName name="_Table1_Out" localSheetId="2" hidden="1">#REF!</definedName>
    <definedName name="_Table1_Out" localSheetId="5" hidden="1">#REF!</definedName>
    <definedName name="_Table1_Out" localSheetId="3" hidden="1">#REF!</definedName>
    <definedName name="_Table1_Out" localSheetId="6" hidden="1">#REF!</definedName>
    <definedName name="_Table1_Out" localSheetId="7" hidden="1">#REF!</definedName>
    <definedName name="_Table1_Out" hidden="1">#REF!</definedName>
    <definedName name="_wrn1" localSheetId="2" hidden="1">{"FCB_ALL",#N/A,FALSE,"FCB"}</definedName>
    <definedName name="_wrn1" localSheetId="3" hidden="1">{"FCB_ALL",#N/A,FALSE,"FCB"}</definedName>
    <definedName name="_wrn1" localSheetId="7" hidden="1">{"FCB_ALL",#N/A,FALSE,"FCB"}</definedName>
    <definedName name="_wrn1" localSheetId="1" hidden="1">{"FCB_ALL",#N/A,FALSE,"FCB"}</definedName>
    <definedName name="_wrn1" hidden="1">{"FCB_ALL",#N/A,FALSE,"FCB"}</definedName>
    <definedName name="_wrn9" localSheetId="2" hidden="1">{"FCB_ALL",#N/A,FALSE,"FCB"}</definedName>
    <definedName name="_wrn9" localSheetId="3" hidden="1">{"FCB_ALL",#N/A,FALSE,"FCB"}</definedName>
    <definedName name="_wrn9" localSheetId="7" hidden="1">{"FCB_ALL",#N/A,FALSE,"FCB"}</definedName>
    <definedName name="_wrn9" localSheetId="1" hidden="1">{"FCB_ALL",#N/A,FALSE,"FCB"}</definedName>
    <definedName name="_wrn9" hidden="1">{"FCB_ALL",#N/A,FALSE,"FCB"}</definedName>
    <definedName name="a" localSheetId="2" hidden="1">'[4]Comp. Transaction'!#REF!</definedName>
    <definedName name="a" localSheetId="5" hidden="1">'[4]Comp. Transaction'!#REF!</definedName>
    <definedName name="a" localSheetId="3" hidden="1">'[4]Comp. Transaction'!#REF!</definedName>
    <definedName name="a" localSheetId="6" hidden="1">'[4]Comp. Transaction'!#REF!</definedName>
    <definedName name="a" localSheetId="7" hidden="1">'[4]Comp. Transaction'!#REF!</definedName>
    <definedName name="a" hidden="1">'[4]Comp. Transaction'!#REF!</definedName>
    <definedName name="A2ADATA" localSheetId="7">'[5]MB-Usage'!$C$79:$G$81</definedName>
    <definedName name="A2ADATA">'[5]MB-Usage'!$C$79:$G$81</definedName>
    <definedName name="aa" localSheetId="2" hidden="1">{"cover",#N/A,FALSE,"cover";"bal",#N/A,FALSE,"BALANCE";"inc",#N/A,FALSE,"INCOME";"cash",#N/A,FALSE,"CASH";"da",#N/A,FALSE,"D&amp;A";"page",#N/A,FALSE,"pageassum";"mfg",#N/A,FALSE,"mfgassum"}</definedName>
    <definedName name="aa" localSheetId="3" hidden="1">{"cover",#N/A,FALSE,"cover";"bal",#N/A,FALSE,"BALANCE";"inc",#N/A,FALSE,"INCOME";"cash",#N/A,FALSE,"CASH";"da",#N/A,FALSE,"D&amp;A";"page",#N/A,FALSE,"pageassum";"mfg",#N/A,FALSE,"mfgassum"}</definedName>
    <definedName name="aa" localSheetId="7" hidden="1">{"cover",#N/A,FALSE,"cover";"bal",#N/A,FALSE,"BALANCE";"inc",#N/A,FALSE,"INCOME";"cash",#N/A,FALSE,"CASH";"da",#N/A,FALSE,"D&amp;A";"page",#N/A,FALSE,"pageassum";"mfg",#N/A,FALSE,"mfgassum"}</definedName>
    <definedName name="aa" localSheetId="1" hidden="1">{"cover",#N/A,FALSE,"cover";"bal",#N/A,FALSE,"BALANCE";"inc",#N/A,FALSE,"INCOME";"cash",#N/A,FALSE,"CASH";"da",#N/A,FALSE,"D&amp;A";"page",#N/A,FALSE,"pageassum";"mfg",#N/A,FALSE,"mfgassum"}</definedName>
    <definedName name="aa" hidden="1">{"cover",#N/A,FALSE,"cover";"bal",#N/A,FALSE,"BALANCE";"inc",#N/A,FALSE,"INCOME";"cash",#N/A,FALSE,"CASH";"da",#N/A,FALSE,"D&amp;A";"page",#N/A,FALSE,"pageassum";"mfg",#N/A,FALSE,"mfgassum"}</definedName>
    <definedName name="ACCDATA" localSheetId="7">'[5]MB-Usage'!$C$46:$G$49</definedName>
    <definedName name="ACCDATA">'[5]MB-Usage'!$C$46:$G$49</definedName>
    <definedName name="ad" localSheetId="2" hidden="1">{"CHART",#N/A,FALSE,"Arch Communications"}</definedName>
    <definedName name="ad" localSheetId="3" hidden="1">{"CHART",#N/A,FALSE,"Arch Communications"}</definedName>
    <definedName name="ad" localSheetId="7" hidden="1">{"CHART",#N/A,FALSE,"Arch Communications"}</definedName>
    <definedName name="ad" localSheetId="1" hidden="1">{"CHART",#N/A,FALSE,"Arch Communications"}</definedName>
    <definedName name="ad" hidden="1">{"CHART",#N/A,FALSE,"Arch Communications"}</definedName>
    <definedName name="ads" localSheetId="2" hidden="1">{"FCB_ALL",#N/A,FALSE,"FCB"}</definedName>
    <definedName name="ads" localSheetId="3" hidden="1">{"FCB_ALL",#N/A,FALSE,"FCB"}</definedName>
    <definedName name="ads" localSheetId="7" hidden="1">{"FCB_ALL",#N/A,FALSE,"FCB"}</definedName>
    <definedName name="ads" localSheetId="1" hidden="1">{"FCB_ALL",#N/A,FALSE,"FCB"}</definedName>
    <definedName name="ads" hidden="1">{"FCB_ALL",#N/A,FALSE,"FCB"}</definedName>
    <definedName name="adsew" localSheetId="2" hidden="1">{"FCB_ALL",#N/A,FALSE,"FCB"}</definedName>
    <definedName name="adsew" localSheetId="3" hidden="1">{"FCB_ALL",#N/A,FALSE,"FCB"}</definedName>
    <definedName name="adsew" localSheetId="7" hidden="1">{"FCB_ALL",#N/A,FALSE,"FCB"}</definedName>
    <definedName name="adsew" localSheetId="1" hidden="1">{"FCB_ALL",#N/A,FALSE,"FCB"}</definedName>
    <definedName name="adsew" hidden="1">{"FCB_ALL",#N/A,FALSE,"FCB"}</definedName>
    <definedName name="adsfaw" localSheetId="2" hidden="1">{"FCB_ALL",#N/A,FALSE,"FCB";"GREY_ALL",#N/A,FALSE,"GREY"}</definedName>
    <definedName name="adsfaw" localSheetId="3" hidden="1">{"FCB_ALL",#N/A,FALSE,"FCB";"GREY_ALL",#N/A,FALSE,"GREY"}</definedName>
    <definedName name="adsfaw" localSheetId="7" hidden="1">{"FCB_ALL",#N/A,FALSE,"FCB";"GREY_ALL",#N/A,FALSE,"GREY"}</definedName>
    <definedName name="adsfaw" localSheetId="1" hidden="1">{"FCB_ALL",#N/A,FALSE,"FCB";"GREY_ALL",#N/A,FALSE,"GREY"}</definedName>
    <definedName name="adsfaw" hidden="1">{"FCB_ALL",#N/A,FALSE,"FCB";"GREY_ALL",#N/A,FALSE,"GREY"}</definedName>
    <definedName name="adsfca" localSheetId="2" hidden="1">{"FCB_ALL",#N/A,FALSE,"FCB";"GREY_ALL",#N/A,FALSE,"GREY"}</definedName>
    <definedName name="adsfca" localSheetId="3" hidden="1">{"FCB_ALL",#N/A,FALSE,"FCB";"GREY_ALL",#N/A,FALSE,"GREY"}</definedName>
    <definedName name="adsfca" localSheetId="7" hidden="1">{"FCB_ALL",#N/A,FALSE,"FCB";"GREY_ALL",#N/A,FALSE,"GREY"}</definedName>
    <definedName name="adsfca" localSheetId="1" hidden="1">{"FCB_ALL",#N/A,FALSE,"FCB";"GREY_ALL",#N/A,FALSE,"GREY"}</definedName>
    <definedName name="adsfca" hidden="1">{"FCB_ALL",#N/A,FALSE,"FCB";"GREY_ALL",#N/A,FALSE,"GREY"}</definedName>
    <definedName name="adsfeklj" localSheetId="2" hidden="1">{"FCB_ALL",#N/A,FALSE,"FCB"}</definedName>
    <definedName name="adsfeklj" localSheetId="3" hidden="1">{"FCB_ALL",#N/A,FALSE,"FCB"}</definedName>
    <definedName name="adsfeklj" localSheetId="7" hidden="1">{"FCB_ALL",#N/A,FALSE,"FCB"}</definedName>
    <definedName name="adsfeklj" localSheetId="1" hidden="1">{"FCB_ALL",#N/A,FALSE,"FCB"}</definedName>
    <definedName name="adsfeklj" hidden="1">{"FCB_ALL",#N/A,FALSE,"FCB"}</definedName>
    <definedName name="adsfkl" localSheetId="2" hidden="1">{"FCB_ALL",#N/A,FALSE,"FCB";"GREY_ALL",#N/A,FALSE,"GREY"}</definedName>
    <definedName name="adsfkl" localSheetId="3" hidden="1">{"FCB_ALL",#N/A,FALSE,"FCB";"GREY_ALL",#N/A,FALSE,"GREY"}</definedName>
    <definedName name="adsfkl" localSheetId="7" hidden="1">{"FCB_ALL",#N/A,FALSE,"FCB";"GREY_ALL",#N/A,FALSE,"GREY"}</definedName>
    <definedName name="adsfkl" localSheetId="1" hidden="1">{"FCB_ALL",#N/A,FALSE,"FCB";"GREY_ALL",#N/A,FALSE,"GREY"}</definedName>
    <definedName name="adsfkl" hidden="1">{"FCB_ALL",#N/A,FALSE,"FCB";"GREY_ALL",#N/A,FALSE,"GREY"}</definedName>
    <definedName name="adsga" localSheetId="2" hidden="1">{"FCB_ALL",#N/A,FALSE,"FCB"}</definedName>
    <definedName name="adsga" localSheetId="3" hidden="1">{"FCB_ALL",#N/A,FALSE,"FCB"}</definedName>
    <definedName name="adsga" localSheetId="7" hidden="1">{"FCB_ALL",#N/A,FALSE,"FCB"}</definedName>
    <definedName name="adsga" localSheetId="1" hidden="1">{"FCB_ALL",#N/A,FALSE,"FCB"}</definedName>
    <definedName name="adsga" hidden="1">{"FCB_ALL",#N/A,FALSE,"FCB"}</definedName>
    <definedName name="adsgawe" localSheetId="2" hidden="1">{"FCB_ALL",#N/A,FALSE,"FCB"}</definedName>
    <definedName name="adsgawe" localSheetId="3" hidden="1">{"FCB_ALL",#N/A,FALSE,"FCB"}</definedName>
    <definedName name="adsgawe" localSheetId="7" hidden="1">{"FCB_ALL",#N/A,FALSE,"FCB"}</definedName>
    <definedName name="adsgawe" localSheetId="1" hidden="1">{"FCB_ALL",#N/A,FALSE,"FCB"}</definedName>
    <definedName name="adsgawe" hidden="1">{"FCB_ALL",#N/A,FALSE,"FCB"}</definedName>
    <definedName name="adwdlkj" localSheetId="2" hidden="1">{"FCB_ALL",#N/A,FALSE,"FCB"}</definedName>
    <definedName name="adwdlkj" localSheetId="3" hidden="1">{"FCB_ALL",#N/A,FALSE,"FCB"}</definedName>
    <definedName name="adwdlkj" localSheetId="7" hidden="1">{"FCB_ALL",#N/A,FALSE,"FCB"}</definedName>
    <definedName name="adwdlkj" localSheetId="1" hidden="1">{"FCB_ALL",#N/A,FALSE,"FCB"}</definedName>
    <definedName name="adwdlkj" hidden="1">{"FCB_ALL",#N/A,FALSE,"FCB"}</definedName>
    <definedName name="afge" localSheetId="2" hidden="1">{"FCB_ALL",#N/A,FALSE,"FCB";"GREY_ALL",#N/A,FALSE,"GREY"}</definedName>
    <definedName name="afge" localSheetId="3" hidden="1">{"FCB_ALL",#N/A,FALSE,"FCB";"GREY_ALL",#N/A,FALSE,"GREY"}</definedName>
    <definedName name="afge" localSheetId="7" hidden="1">{"FCB_ALL",#N/A,FALSE,"FCB";"GREY_ALL",#N/A,FALSE,"GREY"}</definedName>
    <definedName name="afge" localSheetId="1" hidden="1">{"FCB_ALL",#N/A,FALSE,"FCB";"GREY_ALL",#N/A,FALSE,"GREY"}</definedName>
    <definedName name="afge" hidden="1">{"FCB_ALL",#N/A,FALSE,"FCB";"GREY_ALL",#N/A,FALSE,"GREY"}</definedName>
    <definedName name="AgentServices">Introduction!$A$28:$B$35</definedName>
    <definedName name="agne" localSheetId="2" hidden="1">{"FCB_ALL",#N/A,FALSE,"FCB";"GREY_ALL",#N/A,FALSE,"GREY"}</definedName>
    <definedName name="agne" localSheetId="3" hidden="1">{"FCB_ALL",#N/A,FALSE,"FCB";"GREY_ALL",#N/A,FALSE,"GREY"}</definedName>
    <definedName name="agne" localSheetId="7" hidden="1">{"FCB_ALL",#N/A,FALSE,"FCB";"GREY_ALL",#N/A,FALSE,"GREY"}</definedName>
    <definedName name="agne" localSheetId="1" hidden="1">{"FCB_ALL",#N/A,FALSE,"FCB";"GREY_ALL",#N/A,FALSE,"GREY"}</definedName>
    <definedName name="agne" hidden="1">{"FCB_ALL",#N/A,FALSE,"FCB";"GREY_ALL",#N/A,FALSE,"GREY"}</definedName>
    <definedName name="ahge" localSheetId="2" hidden="1">{"FCB_ALL",#N/A,FALSE,"FCB";"GREY_ALL",#N/A,FALSE,"GREY"}</definedName>
    <definedName name="ahge" localSheetId="3" hidden="1">{"FCB_ALL",#N/A,FALSE,"FCB";"GREY_ALL",#N/A,FALSE,"GREY"}</definedName>
    <definedName name="ahge" localSheetId="7" hidden="1">{"FCB_ALL",#N/A,FALSE,"FCB";"GREY_ALL",#N/A,FALSE,"GREY"}</definedName>
    <definedName name="ahge" localSheetId="1" hidden="1">{"FCB_ALL",#N/A,FALSE,"FCB";"GREY_ALL",#N/A,FALSE,"GREY"}</definedName>
    <definedName name="ahge" hidden="1">{"FCB_ALL",#N/A,FALSE,"FCB";"GREY_ALL",#N/A,FALSE,"GREY"}</definedName>
    <definedName name="ahp" localSheetId="2" hidden="1">{"cover",#N/A,FALSE,"cover";"bal",#N/A,FALSE,"BALANCE";"inc",#N/A,FALSE,"INCOME";"cash",#N/A,FALSE,"CASH";"da",#N/A,FALSE,"D&amp;A";"page",#N/A,FALSE,"pageassum";"mfg",#N/A,FALSE,"mfgassum"}</definedName>
    <definedName name="ahp" localSheetId="3" hidden="1">{"cover",#N/A,FALSE,"cover";"bal",#N/A,FALSE,"BALANCE";"inc",#N/A,FALSE,"INCOME";"cash",#N/A,FALSE,"CASH";"da",#N/A,FALSE,"D&amp;A";"page",#N/A,FALSE,"pageassum";"mfg",#N/A,FALSE,"mfgassum"}</definedName>
    <definedName name="ahp" localSheetId="7" hidden="1">{"cover",#N/A,FALSE,"cover";"bal",#N/A,FALSE,"BALANCE";"inc",#N/A,FALSE,"INCOME";"cash",#N/A,FALSE,"CASH";"da",#N/A,FALSE,"D&amp;A";"page",#N/A,FALSE,"pageassum";"mfg",#N/A,FALSE,"mfgassum"}</definedName>
    <definedName name="ahp" localSheetId="1" hidden="1">{"cover",#N/A,FALSE,"cover";"bal",#N/A,FALSE,"BALANCE";"inc",#N/A,FALSE,"INCOME";"cash",#N/A,FALSE,"CASH";"da",#N/A,FALSE,"D&amp;A";"page",#N/A,FALSE,"pageassum";"mfg",#N/A,FALSE,"mfgassum"}</definedName>
    <definedName name="ahp" hidden="1">{"cover",#N/A,FALSE,"cover";"bal",#N/A,FALSE,"BALANCE";"inc",#N/A,FALSE,"INCOME";"cash",#N/A,FALSE,"CASH";"da",#N/A,FALSE,"D&amp;A";"page",#N/A,FALSE,"pageassum";"mfg",#N/A,FALSE,"mfgassum"}</definedName>
    <definedName name="as" localSheetId="2" hidden="1">{"FCB_ALL",#N/A,FALSE,"FCB"}</definedName>
    <definedName name="as" localSheetId="3" hidden="1">{"FCB_ALL",#N/A,FALSE,"FCB"}</definedName>
    <definedName name="as" localSheetId="7" hidden="1">{"FCB_ALL",#N/A,FALSE,"FCB"}</definedName>
    <definedName name="as" localSheetId="1" hidden="1">{"FCB_ALL",#N/A,FALSE,"FCB"}</definedName>
    <definedName name="as" hidden="1">{"FCB_ALL",#N/A,FALSE,"FCB"}</definedName>
    <definedName name="AS2DocOpenMode" hidden="1">"AS2DocumentEdit"</definedName>
    <definedName name="AS2NamedRange" hidden="1">7</definedName>
    <definedName name="AS2ReportLS" hidden="1">1</definedName>
    <definedName name="AS2StaticLS" localSheetId="2" hidden="1">#REF!</definedName>
    <definedName name="AS2StaticLS" localSheetId="5" hidden="1">#REF!</definedName>
    <definedName name="AS2StaticLS" localSheetId="3" hidden="1">#REF!</definedName>
    <definedName name="AS2StaticLS" localSheetId="6" hidden="1">#REF!</definedName>
    <definedName name="AS2StaticLS" localSheetId="7" hidden="1">#REF!</definedName>
    <definedName name="AS2StaticLS" hidden="1">#REF!</definedName>
    <definedName name="AS2SyncStepLS" hidden="1">0</definedName>
    <definedName name="AS2TickmarkLS" localSheetId="2" hidden="1">#REF!</definedName>
    <definedName name="AS2TickmarkLS" localSheetId="5" hidden="1">#REF!</definedName>
    <definedName name="AS2TickmarkLS" localSheetId="3" hidden="1">#REF!</definedName>
    <definedName name="AS2TickmarkLS" localSheetId="6" hidden="1">#REF!</definedName>
    <definedName name="AS2TickmarkLS" localSheetId="7" hidden="1">#REF!</definedName>
    <definedName name="AS2TickmarkLS" hidden="1">#REF!</definedName>
    <definedName name="AS2VersionLS" hidden="1">300</definedName>
    <definedName name="asdaw" localSheetId="2" hidden="1">{"FCB_ALL",#N/A,FALSE,"FCB"}</definedName>
    <definedName name="asdaw" localSheetId="3" hidden="1">{"FCB_ALL",#N/A,FALSE,"FCB"}</definedName>
    <definedName name="asdaw" localSheetId="7" hidden="1">{"FCB_ALL",#N/A,FALSE,"FCB"}</definedName>
    <definedName name="asdaw" localSheetId="1" hidden="1">{"FCB_ALL",#N/A,FALSE,"FCB"}</definedName>
    <definedName name="asdaw" hidden="1">{"FCB_ALL",#N/A,FALSE,"FCB"}</definedName>
    <definedName name="asdf" localSheetId="2" hidden="1">{"FCB_ALL",#N/A,FALSE,"FCB";"GREY_ALL",#N/A,FALSE,"GREY"}</definedName>
    <definedName name="asdf" localSheetId="3" hidden="1">{"FCB_ALL",#N/A,FALSE,"FCB";"GREY_ALL",#N/A,FALSE,"GREY"}</definedName>
    <definedName name="asdf" localSheetId="7" hidden="1">{"FCB_ALL",#N/A,FALSE,"FCB";"GREY_ALL",#N/A,FALSE,"GREY"}</definedName>
    <definedName name="asdf" localSheetId="1" hidden="1">{"FCB_ALL",#N/A,FALSE,"FCB";"GREY_ALL",#N/A,FALSE,"GREY"}</definedName>
    <definedName name="asdf" hidden="1">{"FCB_ALL",#N/A,FALSE,"FCB";"GREY_ALL",#N/A,FALSE,"GREY"}</definedName>
    <definedName name="asdfe" localSheetId="2" hidden="1">{"FCB_ALL",#N/A,FALSE,"FCB"}</definedName>
    <definedName name="asdfe" localSheetId="3" hidden="1">{"FCB_ALL",#N/A,FALSE,"FCB"}</definedName>
    <definedName name="asdfe" localSheetId="7" hidden="1">{"FCB_ALL",#N/A,FALSE,"FCB"}</definedName>
    <definedName name="asdfe" localSheetId="1" hidden="1">{"FCB_ALL",#N/A,FALSE,"FCB"}</definedName>
    <definedName name="asdfe" hidden="1">{"FCB_ALL",#N/A,FALSE,"FCB"}</definedName>
    <definedName name="asdfn" localSheetId="2" hidden="1">{"FCB_ALL",#N/A,FALSE,"FCB";"GREY_ALL",#N/A,FALSE,"GREY"}</definedName>
    <definedName name="asdfn" localSheetId="3" hidden="1">{"FCB_ALL",#N/A,FALSE,"FCB";"GREY_ALL",#N/A,FALSE,"GREY"}</definedName>
    <definedName name="asdfn" localSheetId="7" hidden="1">{"FCB_ALL",#N/A,FALSE,"FCB";"GREY_ALL",#N/A,FALSE,"GREY"}</definedName>
    <definedName name="asdfn" localSheetId="1" hidden="1">{"FCB_ALL",#N/A,FALSE,"FCB";"GREY_ALL",#N/A,FALSE,"GREY"}</definedName>
    <definedName name="asdfn" hidden="1">{"FCB_ALL",#N/A,FALSE,"FCB";"GREY_ALL",#N/A,FALSE,"GREY"}</definedName>
    <definedName name="asdgaew" localSheetId="2" hidden="1">{"FCB_ALL",#N/A,FALSE,"FCB"}</definedName>
    <definedName name="asdgaew" localSheetId="3" hidden="1">{"FCB_ALL",#N/A,FALSE,"FCB"}</definedName>
    <definedName name="asdgaew" localSheetId="7" hidden="1">{"FCB_ALL",#N/A,FALSE,"FCB"}</definedName>
    <definedName name="asdgaew" localSheetId="1" hidden="1">{"FCB_ALL",#N/A,FALSE,"FCB"}</definedName>
    <definedName name="asdgaew" hidden="1">{"FCB_ALL",#N/A,FALSE,"FCB"}</definedName>
    <definedName name="asdr5" localSheetId="2" hidden="1">{"FCB_ALL",#N/A,FALSE,"FCB";"GREY_ALL",#N/A,FALSE,"GREY"}</definedName>
    <definedName name="asdr5" localSheetId="3" hidden="1">{"FCB_ALL",#N/A,FALSE,"FCB";"GREY_ALL",#N/A,FALSE,"GREY"}</definedName>
    <definedName name="asdr5" localSheetId="7" hidden="1">{"FCB_ALL",#N/A,FALSE,"FCB";"GREY_ALL",#N/A,FALSE,"GREY"}</definedName>
    <definedName name="asdr5" localSheetId="1" hidden="1">{"FCB_ALL",#N/A,FALSE,"FCB";"GREY_ALL",#N/A,FALSE,"GREY"}</definedName>
    <definedName name="asdr5" hidden="1">{"FCB_ALL",#N/A,FALSE,"FCB";"GREY_ALL",#N/A,FALSE,"GREY"}</definedName>
    <definedName name="asfd" localSheetId="2" hidden="1">{"FCB_ALL",#N/A,FALSE,"FCB"}</definedName>
    <definedName name="asfd" localSheetId="3" hidden="1">{"FCB_ALL",#N/A,FALSE,"FCB"}</definedName>
    <definedName name="asfd" localSheetId="7" hidden="1">{"FCB_ALL",#N/A,FALSE,"FCB"}</definedName>
    <definedName name="asfd" localSheetId="1" hidden="1">{"FCB_ALL",#N/A,FALSE,"FCB"}</definedName>
    <definedName name="asfd" hidden="1">{"FCB_ALL",#N/A,FALSE,"FCB"}</definedName>
    <definedName name="ASG" localSheetId="2" hidden="1">{0,#N/A,FALSE,0}</definedName>
    <definedName name="ASG" localSheetId="3" hidden="1">{0,#N/A,FALSE,0}</definedName>
    <definedName name="ASG" localSheetId="7" hidden="1">{0,#N/A,FALSE,0}</definedName>
    <definedName name="ASG" localSheetId="1" hidden="1">{0,#N/A,FALSE,0}</definedName>
    <definedName name="ASG" hidden="1">{0,#N/A,FALSE,0}</definedName>
    <definedName name="ASSS" localSheetId="2" hidden="1">{"FCB_ALL",#N/A,FALSE,"FCB"}</definedName>
    <definedName name="ASSS" localSheetId="3" hidden="1">{"FCB_ALL",#N/A,FALSE,"FCB"}</definedName>
    <definedName name="ASSS" localSheetId="7" hidden="1">{"FCB_ALL",#N/A,FALSE,"FCB"}</definedName>
    <definedName name="ASSS" localSheetId="1" hidden="1">{"FCB_ALL",#N/A,FALSE,"FCB"}</definedName>
    <definedName name="ASSS" hidden="1">{"FCB_ALL",#N/A,FALSE,"FCB"}</definedName>
    <definedName name="assssss" localSheetId="2" hidden="1">{"FCB_ALL",#N/A,FALSE,"FCB"}</definedName>
    <definedName name="assssss" localSheetId="3" hidden="1">{"FCB_ALL",#N/A,FALSE,"FCB"}</definedName>
    <definedName name="assssss" localSheetId="7" hidden="1">{"FCB_ALL",#N/A,FALSE,"FCB"}</definedName>
    <definedName name="assssss" localSheetId="1" hidden="1">{"FCB_ALL",#N/A,FALSE,"FCB"}</definedName>
    <definedName name="assssss" hidden="1">{"FCB_ALL",#N/A,FALSE,"FCB"}</definedName>
    <definedName name="awe" localSheetId="2" hidden="1">{"FCB_ALL",#N/A,FALSE,"FCB"}</definedName>
    <definedName name="awe" localSheetId="3" hidden="1">{"FCB_ALL",#N/A,FALSE,"FCB"}</definedName>
    <definedName name="awe" localSheetId="7" hidden="1">{"FCB_ALL",#N/A,FALSE,"FCB"}</definedName>
    <definedName name="awe" localSheetId="1" hidden="1">{"FCB_ALL",#N/A,FALSE,"FCB"}</definedName>
    <definedName name="awe" hidden="1">{"FCB_ALL",#N/A,FALSE,"FCB"}</definedName>
    <definedName name="awea" localSheetId="2" hidden="1">{"FCB_ALL",#N/A,FALSE,"FCB";"GREY_ALL",#N/A,FALSE,"GREY"}</definedName>
    <definedName name="awea" localSheetId="3" hidden="1">{"FCB_ALL",#N/A,FALSE,"FCB";"GREY_ALL",#N/A,FALSE,"GREY"}</definedName>
    <definedName name="awea" localSheetId="7" hidden="1">{"FCB_ALL",#N/A,FALSE,"FCB";"GREY_ALL",#N/A,FALSE,"GREY"}</definedName>
    <definedName name="awea" localSheetId="1" hidden="1">{"FCB_ALL",#N/A,FALSE,"FCB";"GREY_ALL",#N/A,FALSE,"GREY"}</definedName>
    <definedName name="awea" hidden="1">{"FCB_ALL",#N/A,FALSE,"FCB";"GREY_ALL",#N/A,FALSE,"GREY"}</definedName>
    <definedName name="B" localSheetId="2" hidden="1">'[4]Comp. Transaction'!#REF!</definedName>
    <definedName name="B" localSheetId="5" hidden="1">'[4]Comp. Transaction'!#REF!</definedName>
    <definedName name="B" localSheetId="3" hidden="1">'[4]Comp. Transaction'!#REF!</definedName>
    <definedName name="B" localSheetId="6" hidden="1">'[4]Comp. Transaction'!#REF!</definedName>
    <definedName name="B" localSheetId="7" hidden="1">'[4]Comp. Transaction'!#REF!</definedName>
    <definedName name="B" hidden="1">'[4]Comp. Transaction'!#REF!</definedName>
    <definedName name="ba" localSheetId="2" hidden="1">{"FCB_ALL",#N/A,FALSE,"FCB";"GREY_ALL",#N/A,FALSE,"GREY"}</definedName>
    <definedName name="ba" localSheetId="3" hidden="1">{"FCB_ALL",#N/A,FALSE,"FCB";"GREY_ALL",#N/A,FALSE,"GREY"}</definedName>
    <definedName name="ba" localSheetId="7" hidden="1">{"FCB_ALL",#N/A,FALSE,"FCB";"GREY_ALL",#N/A,FALSE,"GREY"}</definedName>
    <definedName name="ba" localSheetId="1" hidden="1">{"FCB_ALL",#N/A,FALSE,"FCB";"GREY_ALL",#N/A,FALSE,"GREY"}</definedName>
    <definedName name="ba" hidden="1">{"FCB_ALL",#N/A,FALSE,"FCB";"GREY_ALL",#N/A,FALSE,"GREY"}</definedName>
    <definedName name="BASDATA" localSheetId="7">'[5]MB-Usage'!$C$5:$G$11</definedName>
    <definedName name="BASDATA">'[5]MB-Usage'!$C$5:$G$11</definedName>
    <definedName name="BG_Del" hidden="1">15</definedName>
    <definedName name="BG_Ins" hidden="1">4</definedName>
    <definedName name="BG_Mod" hidden="1">6</definedName>
    <definedName name="cade" localSheetId="2" hidden="1">{"FCB_ALL",#N/A,FALSE,"FCB"}</definedName>
    <definedName name="cade" localSheetId="3" hidden="1">{"FCB_ALL",#N/A,FALSE,"FCB"}</definedName>
    <definedName name="cade" localSheetId="7" hidden="1">{"FCB_ALL",#N/A,FALSE,"FCB"}</definedName>
    <definedName name="cade" localSheetId="1" hidden="1">{"FCB_ALL",#N/A,FALSE,"FCB"}</definedName>
    <definedName name="cade" hidden="1">{"FCB_ALL",#N/A,FALSE,"FCB"}</definedName>
    <definedName name="cads" localSheetId="2" hidden="1">{"FCB_ALL",#N/A,FALSE,"FCB"}</definedName>
    <definedName name="cads" localSheetId="3" hidden="1">{"FCB_ALL",#N/A,FALSE,"FCB"}</definedName>
    <definedName name="cads" localSheetId="7" hidden="1">{"FCB_ALL",#N/A,FALSE,"FCB"}</definedName>
    <definedName name="cads" localSheetId="1" hidden="1">{"FCB_ALL",#N/A,FALSE,"FCB"}</definedName>
    <definedName name="cads" hidden="1">{"FCB_ALL",#N/A,FALSE,"FCB"}</definedName>
    <definedName name="cadsf" localSheetId="2" hidden="1">{"FCB_ALL",#N/A,FALSE,"FCB"}</definedName>
    <definedName name="cadsf" localSheetId="3" hidden="1">{"FCB_ALL",#N/A,FALSE,"FCB"}</definedName>
    <definedName name="cadsf" localSheetId="7" hidden="1">{"FCB_ALL",#N/A,FALSE,"FCB"}</definedName>
    <definedName name="cadsf" localSheetId="1" hidden="1">{"FCB_ALL",#N/A,FALSE,"FCB"}</definedName>
    <definedName name="cadsf" hidden="1">{"FCB_ALL",#N/A,FALSE,"FCB"}</definedName>
    <definedName name="caega" localSheetId="2" hidden="1">{"FCB_ALL",#N/A,FALSE,"FCB"}</definedName>
    <definedName name="caega" localSheetId="3" hidden="1">{"FCB_ALL",#N/A,FALSE,"FCB"}</definedName>
    <definedName name="caega" localSheetId="7" hidden="1">{"FCB_ALL",#N/A,FALSE,"FCB"}</definedName>
    <definedName name="caega" localSheetId="1" hidden="1">{"FCB_ALL",#N/A,FALSE,"FCB"}</definedName>
    <definedName name="caega" hidden="1">{"FCB_ALL",#N/A,FALSE,"FCB"}</definedName>
    <definedName name="caer" localSheetId="2" hidden="1">{"FCB_ALL",#N/A,FALSE,"FCB"}</definedName>
    <definedName name="caer" localSheetId="3" hidden="1">{"FCB_ALL",#N/A,FALSE,"FCB"}</definedName>
    <definedName name="caer" localSheetId="7" hidden="1">{"FCB_ALL",#N/A,FALSE,"FCB"}</definedName>
    <definedName name="caer" localSheetId="1" hidden="1">{"FCB_ALL",#N/A,FALSE,"FCB"}</definedName>
    <definedName name="caer" hidden="1">{"FCB_ALL",#N/A,FALSE,"FCB"}</definedName>
    <definedName name="cagare" localSheetId="2" hidden="1">{"FCB_ALL",#N/A,FALSE,"FCB"}</definedName>
    <definedName name="cagare" localSheetId="3" hidden="1">{"FCB_ALL",#N/A,FALSE,"FCB"}</definedName>
    <definedName name="cagare" localSheetId="7" hidden="1">{"FCB_ALL",#N/A,FALSE,"FCB"}</definedName>
    <definedName name="cagare" localSheetId="1" hidden="1">{"FCB_ALL",#N/A,FALSE,"FCB"}</definedName>
    <definedName name="cagare" hidden="1">{"FCB_ALL",#N/A,FALSE,"FCB"}</definedName>
    <definedName name="cavde" localSheetId="2" hidden="1">{"FCB_ALL",#N/A,FALSE,"FCB"}</definedName>
    <definedName name="cavde" localSheetId="3" hidden="1">{"FCB_ALL",#N/A,FALSE,"FCB"}</definedName>
    <definedName name="cavde" localSheetId="7" hidden="1">{"FCB_ALL",#N/A,FALSE,"FCB"}</definedName>
    <definedName name="cavde" localSheetId="1" hidden="1">{"FCB_ALL",#N/A,FALSE,"FCB"}</definedName>
    <definedName name="cavde" hidden="1">{"FCB_ALL",#N/A,FALSE,"FCB"}</definedName>
    <definedName name="CCSDATA" localSheetId="7">'[5]MB-Usage'!$C$23:$G$27</definedName>
    <definedName name="CCSDATA">'[5]MB-Usage'!$C$23:$G$27</definedName>
    <definedName name="cgaf" localSheetId="2" hidden="1">{"FCB_ALL",#N/A,FALSE,"FCB"}</definedName>
    <definedName name="cgaf" localSheetId="3" hidden="1">{"FCB_ALL",#N/A,FALSE,"FCB"}</definedName>
    <definedName name="cgaf" localSheetId="7" hidden="1">{"FCB_ALL",#N/A,FALSE,"FCB"}</definedName>
    <definedName name="cgaf" localSheetId="1" hidden="1">{"FCB_ALL",#N/A,FALSE,"FCB"}</definedName>
    <definedName name="cgaf" hidden="1">{"FCB_ALL",#N/A,FALSE,"FCB"}</definedName>
    <definedName name="cgafde" localSheetId="2" hidden="1">{"FCB_ALL",#N/A,FALSE,"FCB"}</definedName>
    <definedName name="cgafde" localSheetId="3" hidden="1">{"FCB_ALL",#N/A,FALSE,"FCB"}</definedName>
    <definedName name="cgafde" localSheetId="7" hidden="1">{"FCB_ALL",#N/A,FALSE,"FCB"}</definedName>
    <definedName name="cgafde" localSheetId="1" hidden="1">{"FCB_ALL",#N/A,FALSE,"FCB"}</definedName>
    <definedName name="cgafde" hidden="1">{"FCB_ALL",#N/A,FALSE,"FCB"}</definedName>
    <definedName name="chgeas" localSheetId="2" hidden="1">{"FCB_ALL",#N/A,FALSE,"FCB"}</definedName>
    <definedName name="chgeas" localSheetId="3" hidden="1">{"FCB_ALL",#N/A,FALSE,"FCB"}</definedName>
    <definedName name="chgeas" localSheetId="7" hidden="1">{"FCB_ALL",#N/A,FALSE,"FCB"}</definedName>
    <definedName name="chgeas" localSheetId="1" hidden="1">{"FCB_ALL",#N/A,FALSE,"FCB"}</definedName>
    <definedName name="chgeas" hidden="1">{"FCB_ALL",#N/A,FALSE,"FCB"}</definedName>
    <definedName name="Circ" localSheetId="7">'[6]BS &amp; CF'!$E$28</definedName>
    <definedName name="Circ">'[6]BS &amp; CF'!$E$28</definedName>
    <definedName name="Countries">#N/A</definedName>
    <definedName name="CountryLookup">#N/A</definedName>
    <definedName name="CreditGrowth" localSheetId="7">'[7]Bank Data'!$E$11</definedName>
    <definedName name="CreditGrowth">'[7]Bank Data'!$E$11</definedName>
    <definedName name="CurrencyTable">Introduction!$A$24:$B$24</definedName>
    <definedName name="cvade" localSheetId="2" hidden="1">{"FCB_ALL",#N/A,FALSE,"FCB"}</definedName>
    <definedName name="cvade" localSheetId="3" hidden="1">{"FCB_ALL",#N/A,FALSE,"FCB"}</definedName>
    <definedName name="cvade" localSheetId="7" hidden="1">{"FCB_ALL",#N/A,FALSE,"FCB"}</definedName>
    <definedName name="cvade" localSheetId="1" hidden="1">{"FCB_ALL",#N/A,FALSE,"FCB"}</definedName>
    <definedName name="cvade" hidden="1">{"FCB_ALL",#N/A,FALSE,"FCB"}</definedName>
    <definedName name="D" localSheetId="2" hidden="1">{"FCB_ALL",#N/A,FALSE,"FCB"}</definedName>
    <definedName name="D" localSheetId="3" hidden="1">{"FCB_ALL",#N/A,FALSE,"FCB"}</definedName>
    <definedName name="D" localSheetId="7" hidden="1">{"FCB_ALL",#N/A,FALSE,"FCB"}</definedName>
    <definedName name="D" localSheetId="1" hidden="1">{"FCB_ALL",#N/A,FALSE,"FCB"}</definedName>
    <definedName name="D" hidden="1">{"FCB_ALL",#N/A,FALSE,"FCB"}</definedName>
    <definedName name="daeklj" localSheetId="2" hidden="1">{"FCB_ALL",#N/A,FALSE,"FCB"}</definedName>
    <definedName name="daeklj" localSheetId="3" hidden="1">{"FCB_ALL",#N/A,FALSE,"FCB"}</definedName>
    <definedName name="daeklj" localSheetId="7" hidden="1">{"FCB_ALL",#N/A,FALSE,"FCB"}</definedName>
    <definedName name="daeklj" localSheetId="1" hidden="1">{"FCB_ALL",#N/A,FALSE,"FCB"}</definedName>
    <definedName name="daeklj" hidden="1">{"FCB_ALL",#N/A,FALSE,"FCB"}</definedName>
    <definedName name="daewkl" localSheetId="2" hidden="1">{"FCB_ALL",#N/A,FALSE,"FCB";"GREY_ALL",#N/A,FALSE,"GREY"}</definedName>
    <definedName name="daewkl" localSheetId="3" hidden="1">{"FCB_ALL",#N/A,FALSE,"FCB";"GREY_ALL",#N/A,FALSE,"GREY"}</definedName>
    <definedName name="daewkl" localSheetId="7" hidden="1">{"FCB_ALL",#N/A,FALSE,"FCB";"GREY_ALL",#N/A,FALSE,"GREY"}</definedName>
    <definedName name="daewkl" localSheetId="1" hidden="1">{"FCB_ALL",#N/A,FALSE,"FCB";"GREY_ALL",#N/A,FALSE,"GREY"}</definedName>
    <definedName name="daewkl" hidden="1">{"FCB_ALL",#N/A,FALSE,"FCB";"GREY_ALL",#N/A,FALSE,"GREY"}</definedName>
    <definedName name="das" localSheetId="2" hidden="1">{"FCB_ALL",#N/A,FALSE,"FCB";"GREY_ALL",#N/A,FALSE,"GREY"}</definedName>
    <definedName name="das" localSheetId="3" hidden="1">{"FCB_ALL",#N/A,FALSE,"FCB";"GREY_ALL",#N/A,FALSE,"GREY"}</definedName>
    <definedName name="das" localSheetId="7" hidden="1">{"FCB_ALL",#N/A,FALSE,"FCB";"GREY_ALL",#N/A,FALSE,"GREY"}</definedName>
    <definedName name="das" localSheetId="1" hidden="1">{"FCB_ALL",#N/A,FALSE,"FCB";"GREY_ALL",#N/A,FALSE,"GREY"}</definedName>
    <definedName name="das" hidden="1">{"FCB_ALL",#N/A,FALSE,"FCB";"GREY_ALL",#N/A,FALSE,"GREY"}</definedName>
    <definedName name="dasgfdag" localSheetId="2" hidden="1">{"FCB_ALL",#N/A,FALSE,"FCB"}</definedName>
    <definedName name="dasgfdag" localSheetId="3" hidden="1">{"FCB_ALL",#N/A,FALSE,"FCB"}</definedName>
    <definedName name="dasgfdag" localSheetId="7" hidden="1">{"FCB_ALL",#N/A,FALSE,"FCB"}</definedName>
    <definedName name="dasgfdag" localSheetId="1" hidden="1">{"FCB_ALL",#N/A,FALSE,"FCB"}</definedName>
    <definedName name="dasgfdag" hidden="1">{"FCB_ALL",#N/A,FALSE,"FCB"}</definedName>
    <definedName name="dasklej" localSheetId="2" hidden="1">{"FCB_ALL",#N/A,FALSE,"FCB"}</definedName>
    <definedName name="dasklej" localSheetId="3" hidden="1">{"FCB_ALL",#N/A,FALSE,"FCB"}</definedName>
    <definedName name="dasklej" localSheetId="7" hidden="1">{"FCB_ALL",#N/A,FALSE,"FCB"}</definedName>
    <definedName name="dasklej" localSheetId="1" hidden="1">{"FCB_ALL",#N/A,FALSE,"FCB"}</definedName>
    <definedName name="dasklej" hidden="1">{"FCB_ALL",#N/A,FALSE,"FCB"}</definedName>
    <definedName name="DebitGrowth" localSheetId="7">'[7]Bank Data'!$D$11</definedName>
    <definedName name="DebitGrowth">'[7]Bank Data'!$D$11</definedName>
    <definedName name="dfd" localSheetId="2" hidden="1">{"FCB_ALL",#N/A,FALSE,"FCB";"GREY_ALL",#N/A,FALSE,"GREY"}</definedName>
    <definedName name="dfd" localSheetId="3" hidden="1">{"FCB_ALL",#N/A,FALSE,"FCB";"GREY_ALL",#N/A,FALSE,"GREY"}</definedName>
    <definedName name="dfd" localSheetId="7" hidden="1">{"FCB_ALL",#N/A,FALSE,"FCB";"GREY_ALL",#N/A,FALSE,"GREY"}</definedName>
    <definedName name="dfd" localSheetId="1" hidden="1">{"FCB_ALL",#N/A,FALSE,"FCB";"GREY_ALL",#N/A,FALSE,"GREY"}</definedName>
    <definedName name="dfd" hidden="1">{"FCB_ALL",#N/A,FALSE,"FCB";"GREY_ALL",#N/A,FALSE,"GREY"}</definedName>
    <definedName name="dfdas" localSheetId="2" hidden="1">{"FCB_ALL",#N/A,FALSE,"FCB";"GREY_ALL",#N/A,FALSE,"GREY"}</definedName>
    <definedName name="dfdas" localSheetId="3" hidden="1">{"FCB_ALL",#N/A,FALSE,"FCB";"GREY_ALL",#N/A,FALSE,"GREY"}</definedName>
    <definedName name="dfdas" localSheetId="7" hidden="1">{"FCB_ALL",#N/A,FALSE,"FCB";"GREY_ALL",#N/A,FALSE,"GREY"}</definedName>
    <definedName name="dfdas" localSheetId="1" hidden="1">{"FCB_ALL",#N/A,FALSE,"FCB";"GREY_ALL",#N/A,FALSE,"GREY"}</definedName>
    <definedName name="dfdas" hidden="1">{"FCB_ALL",#N/A,FALSE,"FCB";"GREY_ALL",#N/A,FALSE,"GREY"}</definedName>
    <definedName name="dfdas1" localSheetId="2" hidden="1">{"FCB_ALL",#N/A,FALSE,"FCB";"GREY_ALL",#N/A,FALSE,"GREY"}</definedName>
    <definedName name="dfdas1" localSheetId="3" hidden="1">{"FCB_ALL",#N/A,FALSE,"FCB";"GREY_ALL",#N/A,FALSE,"GREY"}</definedName>
    <definedName name="dfdas1" localSheetId="7" hidden="1">{"FCB_ALL",#N/A,FALSE,"FCB";"GREY_ALL",#N/A,FALSE,"GREY"}</definedName>
    <definedName name="dfdas1" localSheetId="1" hidden="1">{"FCB_ALL",#N/A,FALSE,"FCB";"GREY_ALL",#N/A,FALSE,"GREY"}</definedName>
    <definedName name="dfdas1" hidden="1">{"FCB_ALL",#N/A,FALSE,"FCB";"GREY_ALL",#N/A,FALSE,"GREY"}</definedName>
    <definedName name="dfdfd" localSheetId="2" hidden="1">{"FCB_ALL",#N/A,FALSE,"FCB";"GREY_ALL",#N/A,FALSE,"GREY"}</definedName>
    <definedName name="dfdfd" localSheetId="3" hidden="1">{"FCB_ALL",#N/A,FALSE,"FCB";"GREY_ALL",#N/A,FALSE,"GREY"}</definedName>
    <definedName name="dfdfd" localSheetId="7" hidden="1">{"FCB_ALL",#N/A,FALSE,"FCB";"GREY_ALL",#N/A,FALSE,"GREY"}</definedName>
    <definedName name="dfdfd" localSheetId="1" hidden="1">{"FCB_ALL",#N/A,FALSE,"FCB";"GREY_ALL",#N/A,FALSE,"GREY"}</definedName>
    <definedName name="dfdfd" hidden="1">{"FCB_ALL",#N/A,FALSE,"FCB";"GREY_ALL",#N/A,FALSE,"GREY"}</definedName>
    <definedName name="dfdfdd" localSheetId="2" hidden="1">{"FCB_ALL",#N/A,FALSE,"FCB";"GREY_ALL",#N/A,FALSE,"GREY"}</definedName>
    <definedName name="dfdfdd" localSheetId="3" hidden="1">{"FCB_ALL",#N/A,FALSE,"FCB";"GREY_ALL",#N/A,FALSE,"GREY"}</definedName>
    <definedName name="dfdfdd" localSheetId="7" hidden="1">{"FCB_ALL",#N/A,FALSE,"FCB";"GREY_ALL",#N/A,FALSE,"GREY"}</definedName>
    <definedName name="dfdfdd" localSheetId="1" hidden="1">{"FCB_ALL",#N/A,FALSE,"FCB";"GREY_ALL",#N/A,FALSE,"GREY"}</definedName>
    <definedName name="dfdfdd" hidden="1">{"FCB_ALL",#N/A,FALSE,"FCB";"GREY_ALL",#N/A,FALSE,"GREY"}</definedName>
    <definedName name="dfdfdfd" localSheetId="2" hidden="1">{"FCB_ALL",#N/A,FALSE,"FCB"}</definedName>
    <definedName name="dfdfdfd" localSheetId="3" hidden="1">{"FCB_ALL",#N/A,FALSE,"FCB"}</definedName>
    <definedName name="dfdfdfd" localSheetId="7" hidden="1">{"FCB_ALL",#N/A,FALSE,"FCB"}</definedName>
    <definedName name="dfdfdfd" localSheetId="1" hidden="1">{"FCB_ALL",#N/A,FALSE,"FCB"}</definedName>
    <definedName name="dfdfdfd" hidden="1">{"FCB_ALL",#N/A,FALSE,"FCB"}</definedName>
    <definedName name="dfdfdfd1" localSheetId="2" hidden="1">{"FCB_ALL",#N/A,FALSE,"FCB"}</definedName>
    <definedName name="dfdfdfd1" localSheetId="3" hidden="1">{"FCB_ALL",#N/A,FALSE,"FCB"}</definedName>
    <definedName name="dfdfdfd1" localSheetId="7" hidden="1">{"FCB_ALL",#N/A,FALSE,"FCB"}</definedName>
    <definedName name="dfdfdfd1" localSheetId="1" hidden="1">{"FCB_ALL",#N/A,FALSE,"FCB"}</definedName>
    <definedName name="dfdfdfd1" hidden="1">{"FCB_ALL",#N/A,FALSE,"FCB"}</definedName>
    <definedName name="dfdsf" localSheetId="2" hidden="1">{"FCB_ALL",#N/A,FALSE,"FCB";"GREY_ALL",#N/A,FALSE,"GREY"}</definedName>
    <definedName name="dfdsf" localSheetId="3" hidden="1">{"FCB_ALL",#N/A,FALSE,"FCB";"GREY_ALL",#N/A,FALSE,"GREY"}</definedName>
    <definedName name="dfdsf" localSheetId="7" hidden="1">{"FCB_ALL",#N/A,FALSE,"FCB";"GREY_ALL",#N/A,FALSE,"GREY"}</definedName>
    <definedName name="dfdsf" localSheetId="1" hidden="1">{"FCB_ALL",#N/A,FALSE,"FCB";"GREY_ALL",#N/A,FALSE,"GREY"}</definedName>
    <definedName name="dfdsf" hidden="1">{"FCB_ALL",#N/A,FALSE,"FCB";"GREY_ALL",#N/A,FALSE,"GREY"}</definedName>
    <definedName name="dfgdgd" localSheetId="2" hidden="1">{"FCB_ALL",#N/A,FALSE,"FCB"}</definedName>
    <definedName name="dfgdgd" localSheetId="3" hidden="1">{"FCB_ALL",#N/A,FALSE,"FCB"}</definedName>
    <definedName name="dfgdgd" localSheetId="7" hidden="1">{"FCB_ALL",#N/A,FALSE,"FCB"}</definedName>
    <definedName name="dfgdgd" localSheetId="1" hidden="1">{"FCB_ALL",#N/A,FALSE,"FCB"}</definedName>
    <definedName name="dfgdgd" hidden="1">{"FCB_ALL",#N/A,FALSE,"FCB"}</definedName>
    <definedName name="dfgdxfv" localSheetId="2" hidden="1">{"FCB_ALL",#N/A,FALSE,"FCB"}</definedName>
    <definedName name="dfgdxfv" localSheetId="3" hidden="1">{"FCB_ALL",#N/A,FALSE,"FCB"}</definedName>
    <definedName name="dfgdxfv" localSheetId="7" hidden="1">{"FCB_ALL",#N/A,FALSE,"FCB"}</definedName>
    <definedName name="dfgdxfv" localSheetId="1" hidden="1">{"FCB_ALL",#N/A,FALSE,"FCB"}</definedName>
    <definedName name="dfgdxfv" hidden="1">{"FCB_ALL",#N/A,FALSE,"FCB"}</definedName>
    <definedName name="dfgsdf" localSheetId="2" hidden="1">{"FCB_ALL",#N/A,FALSE,"FCB"}</definedName>
    <definedName name="dfgsdf" localSheetId="3" hidden="1">{"FCB_ALL",#N/A,FALSE,"FCB"}</definedName>
    <definedName name="dfgsdf" localSheetId="7" hidden="1">{"FCB_ALL",#N/A,FALSE,"FCB"}</definedName>
    <definedName name="dfgsdf" localSheetId="1" hidden="1">{"FCB_ALL",#N/A,FALSE,"FCB"}</definedName>
    <definedName name="dfgsdf" hidden="1">{"FCB_ALL",#N/A,FALSE,"FCB"}</definedName>
    <definedName name="dfsafd" localSheetId="2"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3"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7"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2"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3"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7"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tdf" localSheetId="2" hidden="1">{"FCB_ALL",#N/A,FALSE,"FCB"}</definedName>
    <definedName name="dgtdf" localSheetId="3" hidden="1">{"FCB_ALL",#N/A,FALSE,"FCB"}</definedName>
    <definedName name="dgtdf" localSheetId="7" hidden="1">{"FCB_ALL",#N/A,FALSE,"FCB"}</definedName>
    <definedName name="dgtdf" localSheetId="1" hidden="1">{"FCB_ALL",#N/A,FALSE,"FCB"}</definedName>
    <definedName name="dgtdf" hidden="1">{"FCB_ALL",#N/A,FALSE,"FCB"}</definedName>
    <definedName name="drgd" localSheetId="2" hidden="1">{"FCB_ALL",#N/A,FALSE,"FCB"}</definedName>
    <definedName name="drgd" localSheetId="3" hidden="1">{"FCB_ALL",#N/A,FALSE,"FCB"}</definedName>
    <definedName name="drgd" localSheetId="7" hidden="1">{"FCB_ALL",#N/A,FALSE,"FCB"}</definedName>
    <definedName name="drgd" localSheetId="1" hidden="1">{"FCB_ALL",#N/A,FALSE,"FCB"}</definedName>
    <definedName name="drgd" hidden="1">{"FCB_ALL",#N/A,FALSE,"FCB"}</definedName>
    <definedName name="drtd" localSheetId="2" hidden="1">{"FCB_ALL",#N/A,FALSE,"FCB"}</definedName>
    <definedName name="drtd" localSheetId="3" hidden="1">{"FCB_ALL",#N/A,FALSE,"FCB"}</definedName>
    <definedName name="drtd" localSheetId="7" hidden="1">{"FCB_ALL",#N/A,FALSE,"FCB"}</definedName>
    <definedName name="drtd" localSheetId="1" hidden="1">{"FCB_ALL",#N/A,FALSE,"FCB"}</definedName>
    <definedName name="drtd" hidden="1">{"FCB_ALL",#N/A,FALSE,"FCB"}</definedName>
    <definedName name="drtg" localSheetId="2" hidden="1">{"FCB_ALL",#N/A,FALSE,"FCB"}</definedName>
    <definedName name="drtg" localSheetId="3" hidden="1">{"FCB_ALL",#N/A,FALSE,"FCB"}</definedName>
    <definedName name="drtg" localSheetId="7" hidden="1">{"FCB_ALL",#N/A,FALSE,"FCB"}</definedName>
    <definedName name="drtg" localSheetId="1" hidden="1">{"FCB_ALL",#N/A,FALSE,"FCB"}</definedName>
    <definedName name="drtg" hidden="1">{"FCB_ALL",#N/A,FALSE,"FCB"}</definedName>
    <definedName name="drtgdg" localSheetId="2" hidden="1">{"FCB_ALL",#N/A,FALSE,"FCB"}</definedName>
    <definedName name="drtgdg" localSheetId="3" hidden="1">{"FCB_ALL",#N/A,FALSE,"FCB"}</definedName>
    <definedName name="drtgdg" localSheetId="7" hidden="1">{"FCB_ALL",#N/A,FALSE,"FCB"}</definedName>
    <definedName name="drtgdg" localSheetId="1" hidden="1">{"FCB_ALL",#N/A,FALSE,"FCB"}</definedName>
    <definedName name="drtgdg" hidden="1">{"FCB_ALL",#N/A,FALSE,"FCB"}</definedName>
    <definedName name="dsafd" localSheetId="2"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3"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7"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lkj" localSheetId="2" hidden="1">{"FCB_ALL",#N/A,FALSE,"FCB";"GREY_ALL",#N/A,FALSE,"GREY"}</definedName>
    <definedName name="dsaflkj" localSheetId="3" hidden="1">{"FCB_ALL",#N/A,FALSE,"FCB";"GREY_ALL",#N/A,FALSE,"GREY"}</definedName>
    <definedName name="dsaflkj" localSheetId="7" hidden="1">{"FCB_ALL",#N/A,FALSE,"FCB";"GREY_ALL",#N/A,FALSE,"GREY"}</definedName>
    <definedName name="dsaflkj" localSheetId="1" hidden="1">{"FCB_ALL",#N/A,FALSE,"FCB";"GREY_ALL",#N/A,FALSE,"GREY"}</definedName>
    <definedName name="dsaflkj" hidden="1">{"FCB_ALL",#N/A,FALSE,"FCB";"GREY_ALL",#N/A,FALSE,"GREY"}</definedName>
    <definedName name="dsaflkje" localSheetId="2" hidden="1">{"FCB_ALL",#N/A,FALSE,"FCB"}</definedName>
    <definedName name="dsaflkje" localSheetId="3" hidden="1">{"FCB_ALL",#N/A,FALSE,"FCB"}</definedName>
    <definedName name="dsaflkje" localSheetId="7" hidden="1">{"FCB_ALL",#N/A,FALSE,"FCB"}</definedName>
    <definedName name="dsaflkje" localSheetId="1" hidden="1">{"FCB_ALL",#N/A,FALSE,"FCB"}</definedName>
    <definedName name="dsaflkje" hidden="1">{"FCB_ALL",#N/A,FALSE,"FCB"}</definedName>
    <definedName name="dsafwlekj" localSheetId="2" hidden="1">{"FCB_ALL",#N/A,FALSE,"FCB";"GREY_ALL",#N/A,FALSE,"GREY"}</definedName>
    <definedName name="dsafwlekj" localSheetId="3" hidden="1">{"FCB_ALL",#N/A,FALSE,"FCB";"GREY_ALL",#N/A,FALSE,"GREY"}</definedName>
    <definedName name="dsafwlekj" localSheetId="7" hidden="1">{"FCB_ALL",#N/A,FALSE,"FCB";"GREY_ALL",#N/A,FALSE,"GREY"}</definedName>
    <definedName name="dsafwlekj" localSheetId="1" hidden="1">{"FCB_ALL",#N/A,FALSE,"FCB";"GREY_ALL",#N/A,FALSE,"GREY"}</definedName>
    <definedName name="dsafwlekj" hidden="1">{"FCB_ALL",#N/A,FALSE,"FCB";"GREY_ALL",#N/A,FALSE,"GREY"}</definedName>
    <definedName name="dsea" localSheetId="2" hidden="1">{"FCB_ALL",#N/A,FALSE,"FCB"}</definedName>
    <definedName name="dsea" localSheetId="3" hidden="1">{"FCB_ALL",#N/A,FALSE,"FCB"}</definedName>
    <definedName name="dsea" localSheetId="7" hidden="1">{"FCB_ALL",#N/A,FALSE,"FCB"}</definedName>
    <definedName name="dsea" localSheetId="1" hidden="1">{"FCB_ALL",#N/A,FALSE,"FCB"}</definedName>
    <definedName name="dsea" hidden="1">{"FCB_ALL",#N/A,FALSE,"FCB"}</definedName>
    <definedName name="dsfgr" localSheetId="2" hidden="1">{"FCB_ALL",#N/A,FALSE,"FCB"}</definedName>
    <definedName name="dsfgr" localSheetId="3" hidden="1">{"FCB_ALL",#N/A,FALSE,"FCB"}</definedName>
    <definedName name="dsfgr" localSheetId="7" hidden="1">{"FCB_ALL",#N/A,FALSE,"FCB"}</definedName>
    <definedName name="dsfgr" localSheetId="1" hidden="1">{"FCB_ALL",#N/A,FALSE,"FCB"}</definedName>
    <definedName name="dsfgr" hidden="1">{"FCB_ALL",#N/A,FALSE,"FCB"}</definedName>
    <definedName name="erer" localSheetId="2" hidden="1">{"FCB_ALL",#N/A,FALSE,"FCB";"GREY_ALL",#N/A,FALSE,"GREY"}</definedName>
    <definedName name="erer" localSheetId="3" hidden="1">{"FCB_ALL",#N/A,FALSE,"FCB";"GREY_ALL",#N/A,FALSE,"GREY"}</definedName>
    <definedName name="erer" localSheetId="7" hidden="1">{"FCB_ALL",#N/A,FALSE,"FCB";"GREY_ALL",#N/A,FALSE,"GREY"}</definedName>
    <definedName name="erer" localSheetId="1" hidden="1">{"FCB_ALL",#N/A,FALSE,"FCB";"GREY_ALL",#N/A,FALSE,"GREY"}</definedName>
    <definedName name="erer" hidden="1">{"FCB_ALL",#N/A,FALSE,"FCB";"GREY_ALL",#N/A,FALSE,"GREY"}</definedName>
    <definedName name="ers" localSheetId="2" hidden="1">{"FCB_ALL",#N/A,FALSE,"FCB";"GREY_ALL",#N/A,FALSE,"GREY"}</definedName>
    <definedName name="ers" localSheetId="3" hidden="1">{"FCB_ALL",#N/A,FALSE,"FCB";"GREY_ALL",#N/A,FALSE,"GREY"}</definedName>
    <definedName name="ers" localSheetId="7" hidden="1">{"FCB_ALL",#N/A,FALSE,"FCB";"GREY_ALL",#N/A,FALSE,"GREY"}</definedName>
    <definedName name="ers" localSheetId="1" hidden="1">{"FCB_ALL",#N/A,FALSE,"FCB";"GREY_ALL",#N/A,FALSE,"GREY"}</definedName>
    <definedName name="ers" hidden="1">{"FCB_ALL",#N/A,FALSE,"FCB";"GREY_ALL",#N/A,FALSE,"GREY"}</definedName>
    <definedName name="ersdf" localSheetId="2" hidden="1">{"FCB_ALL",#N/A,FALSE,"FCB";"GREY_ALL",#N/A,FALSE,"GREY"}</definedName>
    <definedName name="ersdf" localSheetId="3" hidden="1">{"FCB_ALL",#N/A,FALSE,"FCB";"GREY_ALL",#N/A,FALSE,"GREY"}</definedName>
    <definedName name="ersdf" localSheetId="7" hidden="1">{"FCB_ALL",#N/A,FALSE,"FCB";"GREY_ALL",#N/A,FALSE,"GREY"}</definedName>
    <definedName name="ersdf" localSheetId="1" hidden="1">{"FCB_ALL",#N/A,FALSE,"FCB";"GREY_ALL",#N/A,FALSE,"GREY"}</definedName>
    <definedName name="ersdf" hidden="1">{"FCB_ALL",#N/A,FALSE,"FCB";"GREY_ALL",#N/A,FALSE,"GREY"}</definedName>
    <definedName name="erser" localSheetId="2" hidden="1">{"FCB_ALL",#N/A,FALSE,"FCB"}</definedName>
    <definedName name="erser" localSheetId="3" hidden="1">{"FCB_ALL",#N/A,FALSE,"FCB"}</definedName>
    <definedName name="erser" localSheetId="7" hidden="1">{"FCB_ALL",#N/A,FALSE,"FCB"}</definedName>
    <definedName name="erser" localSheetId="1" hidden="1">{"FCB_ALL",#N/A,FALSE,"FCB"}</definedName>
    <definedName name="erser" hidden="1">{"FCB_ALL",#N/A,FALSE,"FCB"}</definedName>
    <definedName name="es" localSheetId="2" hidden="1">{"FCB_ALL",#N/A,FALSE,"FCB"}</definedName>
    <definedName name="es" localSheetId="3" hidden="1">{"FCB_ALL",#N/A,FALSE,"FCB"}</definedName>
    <definedName name="es" localSheetId="7" hidden="1">{"FCB_ALL",#N/A,FALSE,"FCB"}</definedName>
    <definedName name="es" localSheetId="1" hidden="1">{"FCB_ALL",#N/A,FALSE,"FCB"}</definedName>
    <definedName name="es" hidden="1">{"FCB_ALL",#N/A,FALSE,"FCB"}</definedName>
    <definedName name="esr" localSheetId="2" hidden="1">{"FCB_ALL",#N/A,FALSE,"FCB"}</definedName>
    <definedName name="esr" localSheetId="3" hidden="1">{"FCB_ALL",#N/A,FALSE,"FCB"}</definedName>
    <definedName name="esr" localSheetId="7" hidden="1">{"FCB_ALL",#N/A,FALSE,"FCB"}</definedName>
    <definedName name="esr" localSheetId="1" hidden="1">{"FCB_ALL",#N/A,FALSE,"FCB"}</definedName>
    <definedName name="esr" hidden="1">{"FCB_ALL",#N/A,FALSE,"FCB"}</definedName>
    <definedName name="esrs" localSheetId="2" hidden="1">{"FCB_ALL",#N/A,FALSE,"FCB"}</definedName>
    <definedName name="esrs" localSheetId="3" hidden="1">{"FCB_ALL",#N/A,FALSE,"FCB"}</definedName>
    <definedName name="esrs" localSheetId="7" hidden="1">{"FCB_ALL",#N/A,FALSE,"FCB"}</definedName>
    <definedName name="esrs" localSheetId="1" hidden="1">{"FCB_ALL",#N/A,FALSE,"FCB"}</definedName>
    <definedName name="esrs" hidden="1">{"FCB_ALL",#N/A,FALSE,"FCB"}</definedName>
    <definedName name="EW" localSheetId="2" hidden="1">{0,#N/A,FALSE,0}</definedName>
    <definedName name="EW" localSheetId="3" hidden="1">{0,#N/A,FALSE,0}</definedName>
    <definedName name="EW" localSheetId="7" hidden="1">{0,#N/A,FALSE,0}</definedName>
    <definedName name="EW" localSheetId="1" hidden="1">{0,#N/A,FALSE,0}</definedName>
    <definedName name="EW" hidden="1">{0,#N/A,FALSE,0}</definedName>
    <definedName name="Exchange_Rate" localSheetId="7">'[7]Summary Rev Build'!$M$91</definedName>
    <definedName name="Exchange_Rate">'[7]Summary Rev Build'!$M$91</definedName>
    <definedName name="fd" localSheetId="2" hidden="1">{"FCB_ALL",#N/A,FALSE,"FCB"}</definedName>
    <definedName name="fd" localSheetId="3" hidden="1">{"FCB_ALL",#N/A,FALSE,"FCB"}</definedName>
    <definedName name="fd" localSheetId="7" hidden="1">{"FCB_ALL",#N/A,FALSE,"FCB"}</definedName>
    <definedName name="fd" localSheetId="1" hidden="1">{"FCB_ALL",#N/A,FALSE,"FCB"}</definedName>
    <definedName name="fd" hidden="1">{"FCB_ALL",#N/A,FALSE,"FCB"}</definedName>
    <definedName name="fdgfdg" localSheetId="2" hidden="1">{"FCB_ALL",#N/A,FALSE,"FCB";"GREY_ALL",#N/A,FALSE,"GREY"}</definedName>
    <definedName name="fdgfdg" localSheetId="3" hidden="1">{"FCB_ALL",#N/A,FALSE,"FCB";"GREY_ALL",#N/A,FALSE,"GREY"}</definedName>
    <definedName name="fdgfdg" localSheetId="7" hidden="1">{"FCB_ALL",#N/A,FALSE,"FCB";"GREY_ALL",#N/A,FALSE,"GREY"}</definedName>
    <definedName name="fdgfdg" localSheetId="1" hidden="1">{"FCB_ALL",#N/A,FALSE,"FCB";"GREY_ALL",#N/A,FALSE,"GREY"}</definedName>
    <definedName name="fdgfdg" hidden="1">{"FCB_ALL",#N/A,FALSE,"FCB";"GREY_ALL",#N/A,FALSE,"GREY"}</definedName>
    <definedName name="fds" localSheetId="2" hidden="1">{"FCB_ALL",#N/A,FALSE,"FCB"}</definedName>
    <definedName name="fds" localSheetId="3" hidden="1">{"FCB_ALL",#N/A,FALSE,"FCB"}</definedName>
    <definedName name="fds" localSheetId="7" hidden="1">{"FCB_ALL",#N/A,FALSE,"FCB"}</definedName>
    <definedName name="fds" localSheetId="1" hidden="1">{"FCB_ALL",#N/A,FALSE,"FCB"}</definedName>
    <definedName name="fds" hidden="1">{"FCB_ALL",#N/A,FALSE,"FCB"}</definedName>
    <definedName name="fdsag" localSheetId="2" hidden="1">{"FCB_ALL",#N/A,FALSE,"FCB"}</definedName>
    <definedName name="fdsag" localSheetId="3" hidden="1">{"FCB_ALL",#N/A,FALSE,"FCB"}</definedName>
    <definedName name="fdsag" localSheetId="7" hidden="1">{"FCB_ALL",#N/A,FALSE,"FCB"}</definedName>
    <definedName name="fdsag" localSheetId="1" hidden="1">{"FCB_ALL",#N/A,FALSE,"FCB"}</definedName>
    <definedName name="fdsag" hidden="1">{"FCB_ALL",#N/A,FALSE,"FCB"}</definedName>
    <definedName name="fdsakfjds" localSheetId="2" hidden="1">{"FCB_ALL",#N/A,FALSE,"FCB";"GREY_ALL",#N/A,FALSE,"GREY"}</definedName>
    <definedName name="fdsakfjds" localSheetId="3" hidden="1">{"FCB_ALL",#N/A,FALSE,"FCB";"GREY_ALL",#N/A,FALSE,"GREY"}</definedName>
    <definedName name="fdsakfjds" localSheetId="7" hidden="1">{"FCB_ALL",#N/A,FALSE,"FCB";"GREY_ALL",#N/A,FALSE,"GREY"}</definedName>
    <definedName name="fdsakfjds" localSheetId="1" hidden="1">{"FCB_ALL",#N/A,FALSE,"FCB";"GREY_ALL",#N/A,FALSE,"GREY"}</definedName>
    <definedName name="fdsakfjds" hidden="1">{"FCB_ALL",#N/A,FALSE,"FCB";"GREY_ALL",#N/A,FALSE,"GREY"}</definedName>
    <definedName name="fdsg" localSheetId="2" hidden="1">{"FCB_ALL",#N/A,FALSE,"FCB"}</definedName>
    <definedName name="fdsg" localSheetId="3" hidden="1">{"FCB_ALL",#N/A,FALSE,"FCB"}</definedName>
    <definedName name="fdsg" localSheetId="7" hidden="1">{"FCB_ALL",#N/A,FALSE,"FCB"}</definedName>
    <definedName name="fdsg" localSheetId="1" hidden="1">{"FCB_ALL",#N/A,FALSE,"FCB"}</definedName>
    <definedName name="fdsg" hidden="1">{"FCB_ALL",#N/A,FALSE,"FCB"}</definedName>
    <definedName name="fffff" localSheetId="2" hidden="1">{#N/A,#N/A,FALSE,"Title Page";#N/A,#N/A,FALSE,"Assumptions";#N/A,#N/A,FALSE,"EBITDA";#N/A,#N/A,FALSE,"Debt";#N/A,#N/A,FALSE,"Cov";#N/A,#N/A,FALSE,"ERET";#N/A,#N/A,FALSE,"DRET";#N/A,#N/A,FALSE,"DCF";#N/A,#N/A,FALSE,"Plan Summary";#N/A,#N/A,FALSE,"Capital Spending"}</definedName>
    <definedName name="fffff" localSheetId="3" hidden="1">{#N/A,#N/A,FALSE,"Title Page";#N/A,#N/A,FALSE,"Assumptions";#N/A,#N/A,FALSE,"EBITDA";#N/A,#N/A,FALSE,"Debt";#N/A,#N/A,FALSE,"Cov";#N/A,#N/A,FALSE,"ERET";#N/A,#N/A,FALSE,"DRET";#N/A,#N/A,FALSE,"DCF";#N/A,#N/A,FALSE,"Plan Summary";#N/A,#N/A,FALSE,"Capital Spending"}</definedName>
    <definedName name="fffff" localSheetId="7" hidden="1">{#N/A,#N/A,FALSE,"Title Page";#N/A,#N/A,FALSE,"Assumptions";#N/A,#N/A,FALSE,"EBITDA";#N/A,#N/A,FALSE,"Debt";#N/A,#N/A,FALSE,"Cov";#N/A,#N/A,FALSE,"ERET";#N/A,#N/A,FALSE,"DRET";#N/A,#N/A,FALSE,"DCF";#N/A,#N/A,FALSE,"Plan Summary";#N/A,#N/A,FALSE,"Capital Spending"}</definedName>
    <definedName name="fffff" localSheetId="1" hidden="1">{#N/A,#N/A,FALSE,"Title Page";#N/A,#N/A,FALSE,"Assumptions";#N/A,#N/A,FALSE,"EBITDA";#N/A,#N/A,FALSE,"Debt";#N/A,#N/A,FALSE,"Cov";#N/A,#N/A,FALSE,"ERET";#N/A,#N/A,FALSE,"DRET";#N/A,#N/A,FALSE,"DCF";#N/A,#N/A,FALSE,"Plan Summary";#N/A,#N/A,FALSE,"Capital Spending"}</definedName>
    <definedName name="fffff" hidden="1">{#N/A,#N/A,FALSE,"Title Page";#N/A,#N/A,FALSE,"Assumptions";#N/A,#N/A,FALSE,"EBITDA";#N/A,#N/A,FALSE,"Debt";#N/A,#N/A,FALSE,"Cov";#N/A,#N/A,FALSE,"ERET";#N/A,#N/A,FALSE,"DRET";#N/A,#N/A,FALSE,"DCF";#N/A,#N/A,FALSE,"Plan Summary";#N/A,#N/A,FALSE,"Capital Spending"}</definedName>
    <definedName name="fgfdg" localSheetId="2" hidden="1">{"FCB_ALL",#N/A,FALSE,"FCB";"GREY_ALL",#N/A,FALSE,"GREY"}</definedName>
    <definedName name="fgfdg" localSheetId="3" hidden="1">{"FCB_ALL",#N/A,FALSE,"FCB";"GREY_ALL",#N/A,FALSE,"GREY"}</definedName>
    <definedName name="fgfdg" localSheetId="7" hidden="1">{"FCB_ALL",#N/A,FALSE,"FCB";"GREY_ALL",#N/A,FALSE,"GREY"}</definedName>
    <definedName name="fgfdg" localSheetId="1" hidden="1">{"FCB_ALL",#N/A,FALSE,"FCB";"GREY_ALL",#N/A,FALSE,"GREY"}</definedName>
    <definedName name="fgfdg" hidden="1">{"FCB_ALL",#N/A,FALSE,"FCB";"GREY_ALL",#N/A,FALSE,"GREY"}</definedName>
    <definedName name="Fixed" localSheetId="2">#REF!</definedName>
    <definedName name="Fixed" localSheetId="3">#REF!</definedName>
    <definedName name="Fixed2" localSheetId="2">#REF!</definedName>
    <definedName name="Fixed2" localSheetId="3">#REF!</definedName>
    <definedName name="fsdsfafd" localSheetId="2" hidden="1">{"CSheet",#N/A,FALSE,"C";"SmCap",#N/A,FALSE,"VAL1";"GulfCoast",#N/A,FALSE,"VAL1";"nav",#N/A,FALSE,"NAV";"Summary",#N/A,FALSE,"NAV"}</definedName>
    <definedName name="fsdsfafd" localSheetId="3" hidden="1">{"CSheet",#N/A,FALSE,"C";"SmCap",#N/A,FALSE,"VAL1";"GulfCoast",#N/A,FALSE,"VAL1";"nav",#N/A,FALSE,"NAV";"Summary",#N/A,FALSE,"NAV"}</definedName>
    <definedName name="fsdsfafd" localSheetId="7"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sgdr" localSheetId="2" hidden="1">{"FCB_ALL",#N/A,FALSE,"FCB"}</definedName>
    <definedName name="fsgdr" localSheetId="3" hidden="1">{"FCB_ALL",#N/A,FALSE,"FCB"}</definedName>
    <definedName name="fsgdr" localSheetId="7" hidden="1">{"FCB_ALL",#N/A,FALSE,"FCB"}</definedName>
    <definedName name="fsgdr" localSheetId="1" hidden="1">{"FCB_ALL",#N/A,FALSE,"FCB"}</definedName>
    <definedName name="fsgdr" hidden="1">{"FCB_ALL",#N/A,FALSE,"FCB"}</definedName>
    <definedName name="fsr" localSheetId="2" hidden="1">{"FCB_ALL",#N/A,FALSE,"FCB"}</definedName>
    <definedName name="fsr" localSheetId="3" hidden="1">{"FCB_ALL",#N/A,FALSE,"FCB"}</definedName>
    <definedName name="fsr" localSheetId="7" hidden="1">{"FCB_ALL",#N/A,FALSE,"FCB"}</definedName>
    <definedName name="fsr" localSheetId="1" hidden="1">{"FCB_ALL",#N/A,FALSE,"FCB"}</definedName>
    <definedName name="fsr" hidden="1">{"FCB_ALL",#N/A,FALSE,"FCB"}</definedName>
    <definedName name="fsv" localSheetId="2" hidden="1">{"FCB_ALL",#N/A,FALSE,"FCB";"GREY_ALL",#N/A,FALSE,"GREY"}</definedName>
    <definedName name="fsv" localSheetId="3" hidden="1">{"FCB_ALL",#N/A,FALSE,"FCB";"GREY_ALL",#N/A,FALSE,"GREY"}</definedName>
    <definedName name="fsv" localSheetId="7" hidden="1">{"FCB_ALL",#N/A,FALSE,"FCB";"GREY_ALL",#N/A,FALSE,"GREY"}</definedName>
    <definedName name="fsv" localSheetId="1" hidden="1">{"FCB_ALL",#N/A,FALSE,"FCB";"GREY_ALL",#N/A,FALSE,"GREY"}</definedName>
    <definedName name="fsv" hidden="1">{"FCB_ALL",#N/A,FALSE,"FCB";"GREY_ALL",#N/A,FALSE,"GREY"}</definedName>
    <definedName name="ftyf" localSheetId="2" hidden="1">{"FCB_ALL",#N/A,FALSE,"FCB";"GREY_ALL",#N/A,FALSE,"GREY"}</definedName>
    <definedName name="ftyf" localSheetId="3" hidden="1">{"FCB_ALL",#N/A,FALSE,"FCB";"GREY_ALL",#N/A,FALSE,"GREY"}</definedName>
    <definedName name="ftyf" localSheetId="7" hidden="1">{"FCB_ALL",#N/A,FALSE,"FCB";"GREY_ALL",#N/A,FALSE,"GREY"}</definedName>
    <definedName name="ftyf" localSheetId="1" hidden="1">{"FCB_ALL",#N/A,FALSE,"FCB";"GREY_ALL",#N/A,FALSE,"GREY"}</definedName>
    <definedName name="ftyf" hidden="1">{"FCB_ALL",#N/A,FALSE,"FCB";"GREY_ALL",#N/A,FALSE,"GREY"}</definedName>
    <definedName name="FXRATE" localSheetId="2">[8]Usage!#REF!</definedName>
    <definedName name="FXRATE" localSheetId="5">[9]Usage!#REF!</definedName>
    <definedName name="FXRATE" localSheetId="3">[8]Usage!#REF!</definedName>
    <definedName name="FXRATE" localSheetId="6">[9]Usage!#REF!</definedName>
    <definedName name="FXRATE" localSheetId="7">[9]Usage!#REF!</definedName>
    <definedName name="FXRATE">[9]Usage!#REF!</definedName>
    <definedName name="g" localSheetId="2" hidden="1">{"cover",#N/A,FALSE,"cover";"bal",#N/A,FALSE,"BALANCE";"inc",#N/A,FALSE,"INCOME";"cash",#N/A,FALSE,"CASH";"da",#N/A,FALSE,"D&amp;A";"page",#N/A,FALSE,"pageassum";"mfg",#N/A,FALSE,"mfgassum"}</definedName>
    <definedName name="g" localSheetId="3" hidden="1">{"cover",#N/A,FALSE,"cover";"bal",#N/A,FALSE,"BALANCE";"inc",#N/A,FALSE,"INCOME";"cash",#N/A,FALSE,"CASH";"da",#N/A,FALSE,"D&amp;A";"page",#N/A,FALSE,"pageassum";"mfg",#N/A,FALSE,"mfgassum"}</definedName>
    <definedName name="g" localSheetId="7" hidden="1">{"cover",#N/A,FALSE,"cover";"bal",#N/A,FALSE,"BALANCE";"inc",#N/A,FALSE,"INCOME";"cash",#N/A,FALSE,"CASH";"da",#N/A,FALSE,"D&amp;A";"page",#N/A,FALSE,"pageassum";"mfg",#N/A,FALSE,"mfgassum"}</definedName>
    <definedName name="g" localSheetId="1" hidden="1">{"cover",#N/A,FALSE,"cover";"bal",#N/A,FALSE,"BALANCE";"inc",#N/A,FALSE,"INCOME";"cash",#N/A,FALSE,"CASH";"da",#N/A,FALSE,"D&amp;A";"page",#N/A,FALSE,"pageassum";"mfg",#N/A,FALSE,"mfgassum"}</definedName>
    <definedName name="g" hidden="1">{"cover",#N/A,FALSE,"cover";"bal",#N/A,FALSE,"BALANCE";"inc",#N/A,FALSE,"INCOME";"cash",#N/A,FALSE,"CASH";"da",#N/A,FALSE,"D&amp;A";"page",#N/A,FALSE,"pageassum";"mfg",#N/A,FALSE,"mfgassum"}</definedName>
    <definedName name="gadew" localSheetId="2" hidden="1">{"FCB_ALL",#N/A,FALSE,"FCB"}</definedName>
    <definedName name="gadew" localSheetId="3" hidden="1">{"FCB_ALL",#N/A,FALSE,"FCB"}</definedName>
    <definedName name="gadew" localSheetId="7" hidden="1">{"FCB_ALL",#N/A,FALSE,"FCB"}</definedName>
    <definedName name="gadew" localSheetId="1" hidden="1">{"FCB_ALL",#N/A,FALSE,"FCB"}</definedName>
    <definedName name="gadew" hidden="1">{"FCB_ALL",#N/A,FALSE,"FCB"}</definedName>
    <definedName name="gadfsh" localSheetId="2" hidden="1">{"FCB_ALL",#N/A,FALSE,"FCB"}</definedName>
    <definedName name="gadfsh" localSheetId="3" hidden="1">{"FCB_ALL",#N/A,FALSE,"FCB"}</definedName>
    <definedName name="gadfsh" localSheetId="7" hidden="1">{"FCB_ALL",#N/A,FALSE,"FCB"}</definedName>
    <definedName name="gadfsh" localSheetId="1" hidden="1">{"FCB_ALL",#N/A,FALSE,"FCB"}</definedName>
    <definedName name="gadfsh" hidden="1">{"FCB_ALL",#N/A,FALSE,"FCB"}</definedName>
    <definedName name="gads" localSheetId="2" hidden="1">{"FCB_ALL",#N/A,FALSE,"FCB"}</definedName>
    <definedName name="gads" localSheetId="3" hidden="1">{"FCB_ALL",#N/A,FALSE,"FCB"}</definedName>
    <definedName name="gads" localSheetId="7" hidden="1">{"FCB_ALL",#N/A,FALSE,"FCB"}</definedName>
    <definedName name="gads" localSheetId="1" hidden="1">{"FCB_ALL",#N/A,FALSE,"FCB"}</definedName>
    <definedName name="gads" hidden="1">{"FCB_ALL",#N/A,FALSE,"FCB"}</definedName>
    <definedName name="gadse" localSheetId="2" hidden="1">{"FCB_ALL",#N/A,FALSE,"FCB"}</definedName>
    <definedName name="gadse" localSheetId="3" hidden="1">{"FCB_ALL",#N/A,FALSE,"FCB"}</definedName>
    <definedName name="gadse" localSheetId="7" hidden="1">{"FCB_ALL",#N/A,FALSE,"FCB"}</definedName>
    <definedName name="gadse" localSheetId="1" hidden="1">{"FCB_ALL",#N/A,FALSE,"FCB"}</definedName>
    <definedName name="gadse" hidden="1">{"FCB_ALL",#N/A,FALSE,"FCB"}</definedName>
    <definedName name="gawea" localSheetId="2" hidden="1">{"FCB_ALL",#N/A,FALSE,"FCB"}</definedName>
    <definedName name="gawea" localSheetId="3" hidden="1">{"FCB_ALL",#N/A,FALSE,"FCB"}</definedName>
    <definedName name="gawea" localSheetId="7" hidden="1">{"FCB_ALL",#N/A,FALSE,"FCB"}</definedName>
    <definedName name="gawea" localSheetId="1" hidden="1">{"FCB_ALL",#N/A,FALSE,"FCB"}</definedName>
    <definedName name="gawea" hidden="1">{"FCB_ALL",#N/A,FALSE,"FCB"}</definedName>
    <definedName name="gawen" localSheetId="2" hidden="1">{"FCB_ALL",#N/A,FALSE,"FCB"}</definedName>
    <definedName name="gawen" localSheetId="3" hidden="1">{"FCB_ALL",#N/A,FALSE,"FCB"}</definedName>
    <definedName name="gawen" localSheetId="7" hidden="1">{"FCB_ALL",#N/A,FALSE,"FCB"}</definedName>
    <definedName name="gawen" localSheetId="1" hidden="1">{"FCB_ALL",#N/A,FALSE,"FCB"}</definedName>
    <definedName name="gawen" hidden="1">{"FCB_ALL",#N/A,FALSE,"FCB"}</definedName>
    <definedName name="GBPFX" localSheetId="7">'[7]Summary Rev Build'!$M$93</definedName>
    <definedName name="GBPFX">'[7]Summary Rev Build'!$M$93</definedName>
    <definedName name="GEE" localSheetId="2" hidden="1">{0,#N/A,FALSE,0}</definedName>
    <definedName name="GEE" localSheetId="3" hidden="1">{0,#N/A,FALSE,0}</definedName>
    <definedName name="GEE" localSheetId="7" hidden="1">{0,#N/A,FALSE,0}</definedName>
    <definedName name="GEE" localSheetId="1" hidden="1">{0,#N/A,FALSE,0}</definedName>
    <definedName name="GEE" hidden="1">{0,#N/A,FALSE,0}</definedName>
    <definedName name="gfasd" localSheetId="2" hidden="1">{"FCB_ALL",#N/A,FALSE,"FCB"}</definedName>
    <definedName name="gfasd" localSheetId="3" hidden="1">{"FCB_ALL",#N/A,FALSE,"FCB"}</definedName>
    <definedName name="gfasd" localSheetId="7" hidden="1">{"FCB_ALL",#N/A,FALSE,"FCB"}</definedName>
    <definedName name="gfasd" localSheetId="1" hidden="1">{"FCB_ALL",#N/A,FALSE,"FCB"}</definedName>
    <definedName name="gfasd" hidden="1">{"FCB_ALL",#N/A,FALSE,"FCB"}</definedName>
    <definedName name="gfsdn" localSheetId="2" hidden="1">{"FCB_ALL",#N/A,FALSE,"FCB";"GREY_ALL",#N/A,FALSE,"GREY"}</definedName>
    <definedName name="gfsdn" localSheetId="3" hidden="1">{"FCB_ALL",#N/A,FALSE,"FCB";"GREY_ALL",#N/A,FALSE,"GREY"}</definedName>
    <definedName name="gfsdn" localSheetId="7" hidden="1">{"FCB_ALL",#N/A,FALSE,"FCB";"GREY_ALL",#N/A,FALSE,"GREY"}</definedName>
    <definedName name="gfsdn" localSheetId="1" hidden="1">{"FCB_ALL",#N/A,FALSE,"FCB";"GREY_ALL",#N/A,FALSE,"GREY"}</definedName>
    <definedName name="gfsdn" hidden="1">{"FCB_ALL",#N/A,FALSE,"FCB";"GREY_ALL",#N/A,FALSE,"GREY"}</definedName>
    <definedName name="GS" localSheetId="2" hidden="1">{0,#N/A,FALSE,0}</definedName>
    <definedName name="GS" localSheetId="3" hidden="1">{0,#N/A,FALSE,0}</definedName>
    <definedName name="GS" localSheetId="7" hidden="1">{0,#N/A,FALSE,0}</definedName>
    <definedName name="GS" localSheetId="1" hidden="1">{0,#N/A,FALSE,0}</definedName>
    <definedName name="GS" hidden="1">{0,#N/A,FALSE,0}</definedName>
    <definedName name="h" localSheetId="2" hidden="1">{"cover",#N/A,FALSE,"cover";"bal",#N/A,FALSE,"BALANCE";"inc",#N/A,FALSE,"INCOME";"cash",#N/A,FALSE,"CASH";"da",#N/A,FALSE,"D&amp;A";"page",#N/A,FALSE,"pageassum";"mfg",#N/A,FALSE,"mfgassum"}</definedName>
    <definedName name="h" localSheetId="3" hidden="1">{"cover",#N/A,FALSE,"cover";"bal",#N/A,FALSE,"BALANCE";"inc",#N/A,FALSE,"INCOME";"cash",#N/A,FALSE,"CASH";"da",#N/A,FALSE,"D&amp;A";"page",#N/A,FALSE,"pageassum";"mfg",#N/A,FALSE,"mfgassum"}</definedName>
    <definedName name="h" localSheetId="7" hidden="1">{"cover",#N/A,FALSE,"cover";"bal",#N/A,FALSE,"BALANCE";"inc",#N/A,FALSE,"INCOME";"cash",#N/A,FALSE,"CASH";"da",#N/A,FALSE,"D&amp;A";"page",#N/A,FALSE,"pageassum";"mfg",#N/A,FALSE,"mfgassum"}</definedName>
    <definedName name="h" localSheetId="1" hidden="1">{"cover",#N/A,FALSE,"cover";"bal",#N/A,FALSE,"BALANCE";"inc",#N/A,FALSE,"INCOME";"cash",#N/A,FALSE,"CASH";"da",#N/A,FALSE,"D&amp;A";"page",#N/A,FALSE,"pageassum";"mfg",#N/A,FALSE,"mfgassum"}</definedName>
    <definedName name="h" hidden="1">{"cover",#N/A,FALSE,"cover";"bal",#N/A,FALSE,"BALANCE";"inc",#N/A,FALSE,"INCOME";"cash",#N/A,FALSE,"CASH";"da",#N/A,FALSE,"D&amp;A";"page",#N/A,FALSE,"pageassum";"mfg",#N/A,FALSE,"mfgassum"}</definedName>
    <definedName name="Happy" localSheetId="2" hidden="1">{"cover",#N/A,FALSE,"cover";"bal",#N/A,FALSE,"BALANCE";"inc",#N/A,FALSE,"INCOME";"cash",#N/A,FALSE,"CASH";"da",#N/A,FALSE,"D&amp;A";"page",#N/A,FALSE,"pageassum";"mfg",#N/A,FALSE,"mfgassum"}</definedName>
    <definedName name="Happy" localSheetId="3" hidden="1">{"cover",#N/A,FALSE,"cover";"bal",#N/A,FALSE,"BALANCE";"inc",#N/A,FALSE,"INCOME";"cash",#N/A,FALSE,"CASH";"da",#N/A,FALSE,"D&amp;A";"page",#N/A,FALSE,"pageassum";"mfg",#N/A,FALSE,"mfgassum"}</definedName>
    <definedName name="Happy" localSheetId="7" hidden="1">{"cover",#N/A,FALSE,"cover";"bal",#N/A,FALSE,"BALANCE";"inc",#N/A,FALSE,"INCOME";"cash",#N/A,FALSE,"CASH";"da",#N/A,FALSE,"D&amp;A";"page",#N/A,FALSE,"pageassum";"mfg",#N/A,FALSE,"mfgassum"}</definedName>
    <definedName name="Happy" localSheetId="1" hidden="1">{"cover",#N/A,FALSE,"cover";"bal",#N/A,FALSE,"BALANCE";"inc",#N/A,FALSE,"INCOME";"cash",#N/A,FALSE,"CASH";"da",#N/A,FALSE,"D&amp;A";"page",#N/A,FALSE,"pageassum";"mfg",#N/A,FALSE,"mfgassum"}</definedName>
    <definedName name="Happy" hidden="1">{"cover",#N/A,FALSE,"cover";"bal",#N/A,FALSE,"BALANCE";"inc",#N/A,FALSE,"INCOME";"cash",#N/A,FALSE,"CASH";"da",#N/A,FALSE,"D&amp;A";"page",#N/A,FALSE,"pageassum";"mfg",#N/A,FALSE,"mfgassum"}</definedName>
    <definedName name="Headcount" localSheetId="2" hidden="1">{"cover",#N/A,FALSE,"cover";"bal",#N/A,FALSE,"BALANCE";"inc",#N/A,FALSE,"INCOME";"cash",#N/A,FALSE,"CASH";"da",#N/A,FALSE,"D&amp;A";"page",#N/A,FALSE,"pageassum";"mfg",#N/A,FALSE,"mfgassum"}</definedName>
    <definedName name="Headcount" localSheetId="3" hidden="1">{"cover",#N/A,FALSE,"cover";"bal",#N/A,FALSE,"BALANCE";"inc",#N/A,FALSE,"INCOME";"cash",#N/A,FALSE,"CASH";"da",#N/A,FALSE,"D&amp;A";"page",#N/A,FALSE,"pageassum";"mfg",#N/A,FALSE,"mfgassum"}</definedName>
    <definedName name="Headcount" localSheetId="7" hidden="1">{"cover",#N/A,FALSE,"cover";"bal",#N/A,FALSE,"BALANCE";"inc",#N/A,FALSE,"INCOME";"cash",#N/A,FALSE,"CASH";"da",#N/A,FALSE,"D&amp;A";"page",#N/A,FALSE,"pageassum";"mfg",#N/A,FALSE,"mfgassum"}</definedName>
    <definedName name="Headcount" localSheetId="1" hidden="1">{"cover",#N/A,FALSE,"cover";"bal",#N/A,FALSE,"BALANCE";"inc",#N/A,FALSE,"INCOME";"cash",#N/A,FALSE,"CASH";"da",#N/A,FALSE,"D&amp;A";"page",#N/A,FALSE,"pageassum";"mfg",#N/A,FALSE,"mfgassum"}</definedName>
    <definedName name="Headcount" hidden="1">{"cover",#N/A,FALSE,"cover";"bal",#N/A,FALSE,"BALANCE";"inc",#N/A,FALSE,"INCOME";"cash",#N/A,FALSE,"CASH";"da",#N/A,FALSE,"D&amp;A";"page",#N/A,FALSE,"pageassum";"mfg",#N/A,FALSE,"mfgassum"}</definedName>
    <definedName name="hfd" localSheetId="2" hidden="1">{"FCB_ALL",#N/A,FALSE,"FCB";"GREY_ALL",#N/A,FALSE,"GREY"}</definedName>
    <definedName name="hfd" localSheetId="3" hidden="1">{"FCB_ALL",#N/A,FALSE,"FCB";"GREY_ALL",#N/A,FALSE,"GREY"}</definedName>
    <definedName name="hfd" localSheetId="7" hidden="1">{"FCB_ALL",#N/A,FALSE,"FCB";"GREY_ALL",#N/A,FALSE,"GREY"}</definedName>
    <definedName name="hfd" localSheetId="1" hidden="1">{"FCB_ALL",#N/A,FALSE,"FCB";"GREY_ALL",#N/A,FALSE,"GREY"}</definedName>
    <definedName name="hfd" hidden="1">{"FCB_ALL",#N/A,FALSE,"FCB";"GREY_ALL",#N/A,FALSE,"GREY"}</definedName>
    <definedName name="hfydf" localSheetId="2" hidden="1">{"FCB_ALL",#N/A,FALSE,"FCB"}</definedName>
    <definedName name="hfydf" localSheetId="3" hidden="1">{"FCB_ALL",#N/A,FALSE,"FCB"}</definedName>
    <definedName name="hfydf" localSheetId="7" hidden="1">{"FCB_ALL",#N/A,FALSE,"FCB"}</definedName>
    <definedName name="hfydf" localSheetId="1" hidden="1">{"FCB_ALL",#N/A,FALSE,"FCB"}</definedName>
    <definedName name="hfydf" hidden="1">{"FCB_ALL",#N/A,FALSE,"FCB"}</definedName>
    <definedName name="hgsrt" localSheetId="2" hidden="1">{"FCB_ALL",#N/A,FALSE,"FCB";"GREY_ALL",#N/A,FALSE,"GREY"}</definedName>
    <definedName name="hgsrt" localSheetId="3" hidden="1">{"FCB_ALL",#N/A,FALSE,"FCB";"GREY_ALL",#N/A,FALSE,"GREY"}</definedName>
    <definedName name="hgsrt" localSheetId="7" hidden="1">{"FCB_ALL",#N/A,FALSE,"FCB";"GREY_ALL",#N/A,FALSE,"GREY"}</definedName>
    <definedName name="hgsrt" localSheetId="1" hidden="1">{"FCB_ALL",#N/A,FALSE,"FCB";"GREY_ALL",#N/A,FALSE,"GREY"}</definedName>
    <definedName name="hgsrt" hidden="1">{"FCB_ALL",#N/A,FALSE,"FCB";"GREY_ALL",#N/A,FALSE,"GREY"}</definedName>
    <definedName name="HTML_CodePage" hidden="1">1252</definedName>
    <definedName name="HTML_Control" localSheetId="2" hidden="1">{"'Sheet1'!$A$1:$J$121"}</definedName>
    <definedName name="HTML_Control" localSheetId="3" hidden="1">{"'Sheet1'!$A$1:$J$121"}</definedName>
    <definedName name="HTML_Control" localSheetId="7" hidden="1">{"'Sheet1'!$A$1:$J$121"}</definedName>
    <definedName name="HTML_Control" localSheetId="1"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CICICred" localSheetId="7">'[7]Bank Data'!$E$37</definedName>
    <definedName name="ICICICred">'[7]Bank Data'!$E$37</definedName>
    <definedName name="ICICIDeb" localSheetId="7">'[7]Bank Data'!$D$37</definedName>
    <definedName name="ICICIDeb">'[7]Bank Data'!$D$37</definedName>
    <definedName name="Input_ChnlTrnxDef">'[10]INPUT - Channels &amp; Tranx.'!$A$8:$C$8,'[10]INPUT - Channels &amp; Tranx.'!$A$14,'[10]INPUT - Channels &amp; Tranx.'!$A$20,'[10]INPUT - Channels &amp; Tranx.'!$B$28:$D$31,'[10]INPUT - Channels &amp; Tranx.'!$A$40:$D$51</definedName>
    <definedName name="Input_ClientGrowth">'[10]INPUT- Client &amp; Trnx Proj.'!$G$21:$N$25,'[10]INPUT- Client &amp; Trnx Proj.'!$F$11:$N$11,'[10]INPUT- Client &amp; Trnx Proj.'!$F$14,'[10]INPUT- Client &amp; Trnx Proj.'!$F$8:$N$8</definedName>
    <definedName name="Input_COST_C2">'[10]INPUT - Costs'!$G$168:$V$177,'[10]INPUT - Costs'!$G$183:$V$183,'[10]INPUT - Costs'!$G$187:$V$187,'[10]INPUT - Costs'!$G$190:$V$190,'[10]INPUT - Costs'!$G$196:$V$197,'[10]INPUT - Costs'!$G$200:$V$201,'[10]INPUT - Costs'!$G$204:$V$205,'[10]INPUT - Costs'!$G$217:$V$221,'[10]INPUT - Costs'!$E$217:$E$222,'[10]INPUT - Costs'!$G$225:$V$229,'[10]INPUT - Costs'!$G$248:$V$258</definedName>
    <definedName name="Input_COST_C3">'[10]INPUT - Costs'!$G$302:$V$311,'[10]INPUT - Costs'!$G$317:$V$317,'[10]INPUT - Costs'!$G$321:$V$321,'[10]INPUT - Costs'!$G$324:$V$324,'[10]INPUT - Costs'!$G$330:$V$331,'[10]INPUT - Costs'!$G$334:$V$335,'[10]INPUT - Costs'!$G$338:$V$339,'[10]INPUT - Costs'!$G$351:$V$355,'[10]INPUT - Costs'!$G$359:$V$363,'[10]INPUT - Costs'!$G$382:$V$392,'[10]INPUT - Costs'!$E$351:$E$356</definedName>
    <definedName name="Input_COST_C4">'[10]INPUT - Costs'!$G$436:$V$445,'[10]INPUT - Costs'!$G$451:$V$451,'[10]INPUT - Costs'!$G$455:$V$455,'[10]INPUT - Costs'!$G$458:$V$458,'[10]INPUT - Costs'!$G$464:$V$465,'[10]INPUT - Costs'!$G$468:$V$469,'[10]INPUT - Costs'!$G$472:$V$473,'[10]INPUT - Costs'!$G$485:$V$489,'[10]INPUT - Costs'!$G$493:$V$497,'[10]INPUT - Costs'!$G$516:$V$526,'[10]INPUT - Costs'!$E$485:$E$490</definedName>
    <definedName name="Input_COST_C5">'[10]INPUT - Costs'!$G$570:$V$579,'[10]INPUT - Costs'!$G$585:$V$585,'[10]INPUT - Costs'!$G$589:$V$589,'[10]INPUT - Costs'!$G$592:$V$592,'[10]INPUT - Costs'!$G$598:$V$599,'[10]INPUT - Costs'!$G$602:$V$603,'[10]INPUT - Costs'!$G$606:$V$607,'[10]INPUT - Costs'!$G$619:$V$623,'[10]INPUT - Costs'!$G$627:$V$631,'[10]INPUT - Costs'!$E$619:$E$624,'[10]INPUT - Costs'!$G$650:$V$660</definedName>
    <definedName name="Input_CostChnl1">'[10]INPUT - Costs'!$G$33:$V$42,'[10]INPUT - Costs'!$G$48:$V$48,'[10]INPUT - Costs'!$G$52:$V$52,'[10]INPUT - Costs'!$G$55:$V$55,'[10]INPUT - Costs'!$G$61:$V$62,'[10]INPUT - Costs'!$G$65:$V$66,'[10]INPUT - Costs'!$G$69:$V$70,'[10]INPUT - Costs'!$G$82:$V$86,'[10]INPUT - Costs'!$E$82:$E$87,'[10]INPUT - Costs'!$G$91:$V$95</definedName>
    <definedName name="Input_COSTS_C1">'[10]INPUT - Costs'!$G$33:$V$42,'[10]INPUT - Costs'!$G$48:$V$48,'[10]INPUT - Costs'!$G$52:$V$52,'[10]INPUT - Costs'!$G$55:$V$55,'[10]INPUT - Costs'!$G$61:$V$62,'[10]INPUT - Costs'!$G$65:$V$66,'[10]INPUT - Costs'!$G$69:$V$70,'[10]INPUT - Costs'!$G$82:$V$86,'[10]INPUT - Costs'!$E$82:$E$87,'[10]INPUT - Costs'!$G$91:$V$95,'[10]INPUT - Costs'!$G$114:$V$124</definedName>
    <definedName name="Input_REV_C1">'[10]INPUT - Revenues'!$G$23:$K$23,'[10]INPUT - Revenues'!$G$27:$K$31,'[10]INPUT - Revenues'!$G$38:$K$49,'[10]INPUT - Revenues'!$G$52:$K$52,'[10]INPUT - Revenues'!$E$27:$E$31</definedName>
    <definedName name="Input_REV_C2">'[10]INPUT - Revenues'!$G$77:$K$77,'[10]INPUT - Revenues'!$G$81:$K$85,'[10]INPUT - Revenues'!$E$81:$E$85,'[10]INPUT - Revenues'!$G$92:$K$103,'[10]INPUT - Revenues'!$G$106:$K$106</definedName>
    <definedName name="Input_REV_C3">'[10]INPUT - Revenues'!$G$131:$K$131,'[10]INPUT - Revenues'!$G$135:$K$139,'[10]INPUT - Revenues'!$E$135:$E$139,'[10]INPUT - Revenues'!$G$146:$K$157,'[10]INPUT - Revenues'!$G$160:$K$160</definedName>
    <definedName name="Input_REV_C4">'[10]INPUT - Revenues'!$G$185:$K$185,'[10]INPUT - Revenues'!$E$189:$E$193,'[10]INPUT - Revenues'!$G$189:$K$193,'[10]INPUT - Revenues'!$G$200:$K$211,'[10]INPUT - Revenues'!$G$214:$K$214</definedName>
    <definedName name="Input_REV_C5">'[10]INPUT - Revenues'!$E$243:$E$247,'[10]INPUT - Revenues'!$G$239:$K$239,'[10]INPUT - Revenues'!$G$243:$K$247,'[10]INPUT - Revenues'!$G$254:$K$265,'[10]INPUT - Revenues'!$G$268:$K$268</definedName>
    <definedName name="IQ_ADDIN" hidden="1">"AUTO"</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V_RATE" hidden="1">"c2192"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ST_EPS_SURPRISE" hidden="1">"c1635"</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40443.8863310185</definedName>
    <definedName name="IQ_NAV_ACT_OR_EST" hidden="1">"c2225"</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G_TOTAL_OIL_PRODUCTON" hidden="1">"c2059"</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TOTAL_PENSION_OBLIGATION" hidden="1">"c1292"</definedName>
    <definedName name="IQ_WEEK" hidden="1">50000</definedName>
    <definedName name="IQ_YTD" hidden="1">3000</definedName>
    <definedName name="IQ_YTDMONTH" hidden="1">130000</definedName>
    <definedName name="IS" localSheetId="2" hidden="1">{"cover",#N/A,FALSE,"cover";"bal",#N/A,FALSE,"BALANCE";"inc",#N/A,FALSE,"INCOME";"cash",#N/A,FALSE,"CASH";"da",#N/A,FALSE,"D&amp;A";"page",#N/A,FALSE,"pageassum";"mfg",#N/A,FALSE,"mfgassum"}</definedName>
    <definedName name="IS" localSheetId="3" hidden="1">{"cover",#N/A,FALSE,"cover";"bal",#N/A,FALSE,"BALANCE";"inc",#N/A,FALSE,"INCOME";"cash",#N/A,FALSE,"CASH";"da",#N/A,FALSE,"D&amp;A";"page",#N/A,FALSE,"pageassum";"mfg",#N/A,FALSE,"mfgassum"}</definedName>
    <definedName name="IS" localSheetId="7" hidden="1">{"cover",#N/A,FALSE,"cover";"bal",#N/A,FALSE,"BALANCE";"inc",#N/A,FALSE,"INCOME";"cash",#N/A,FALSE,"CASH";"da",#N/A,FALSE,"D&amp;A";"page",#N/A,FALSE,"pageassum";"mfg",#N/A,FALSE,"mfgassum"}</definedName>
    <definedName name="IS" localSheetId="1" hidden="1">{"cover",#N/A,FALSE,"cover";"bal",#N/A,FALSE,"BALANCE";"inc",#N/A,FALSE,"INCOME";"cash",#N/A,FALSE,"CASH";"da",#N/A,FALSE,"D&amp;A";"page",#N/A,FALSE,"pageassum";"mfg",#N/A,FALSE,"mfgassum"}</definedName>
    <definedName name="IS" hidden="1">{"cover",#N/A,FALSE,"cover";"bal",#N/A,FALSE,"BALANCE";"inc",#N/A,FALSE,"INCOME";"cash",#N/A,FALSE,"CASH";"da",#N/A,FALSE,"D&amp;A";"page",#N/A,FALSE,"pageassum";"mfg",#N/A,FALSE,"mfgassum"}</definedName>
    <definedName name="LCMDATA" localSheetId="7">'[5]MB-Usage'!$C$57:$G$65</definedName>
    <definedName name="LCMDATA">'[5]MB-Usage'!$C$57:$G$65</definedName>
    <definedName name="lhl" localSheetId="2" hidden="1">{"cover",#N/A,FALSE,"cover";"bal",#N/A,FALSE,"BALANCE";"inc",#N/A,FALSE,"INCOME";"cash",#N/A,FALSE,"CASH";"da",#N/A,FALSE,"D&amp;A";"page",#N/A,FALSE,"pageassum";"mfg",#N/A,FALSE,"mfgassum"}</definedName>
    <definedName name="lhl" localSheetId="3" hidden="1">{"cover",#N/A,FALSE,"cover";"bal",#N/A,FALSE,"BALANCE";"inc",#N/A,FALSE,"INCOME";"cash",#N/A,FALSE,"CASH";"da",#N/A,FALSE,"D&amp;A";"page",#N/A,FALSE,"pageassum";"mfg",#N/A,FALSE,"mfgassum"}</definedName>
    <definedName name="lhl" localSheetId="7" hidden="1">{"cover",#N/A,FALSE,"cover";"bal",#N/A,FALSE,"BALANCE";"inc",#N/A,FALSE,"INCOME";"cash",#N/A,FALSE,"CASH";"da",#N/A,FALSE,"D&amp;A";"page",#N/A,FALSE,"pageassum";"mfg",#N/A,FALSE,"mfgassum"}</definedName>
    <definedName name="lhl" localSheetId="1" hidden="1">{"cover",#N/A,FALSE,"cover";"bal",#N/A,FALSE,"BALANCE";"inc",#N/A,FALSE,"INCOME";"cash",#N/A,FALSE,"CASH";"da",#N/A,FALSE,"D&amp;A";"page",#N/A,FALSE,"pageassum";"mfg",#N/A,FALSE,"mfgassum"}</definedName>
    <definedName name="lhl" hidden="1">{"cover",#N/A,FALSE,"cover";"bal",#N/A,FALSE,"BALANCE";"inc",#N/A,FALSE,"INCOME";"cash",#N/A,FALSE,"CASH";"da",#N/A,FALSE,"D&amp;A";"page",#N/A,FALSE,"pageassum";"mfg",#N/A,FALSE,"mfgassum"}</definedName>
    <definedName name="lk" localSheetId="2" hidden="1">{"cover",#N/A,FALSE,"cover";"bal",#N/A,FALSE,"BALANCE";"inc",#N/A,FALSE,"INCOME";"cash",#N/A,FALSE,"CASH";"da",#N/A,FALSE,"D&amp;A";"page",#N/A,FALSE,"pageassum";"mfg",#N/A,FALSE,"mfgassum"}</definedName>
    <definedName name="lk" localSheetId="3" hidden="1">{"cover",#N/A,FALSE,"cover";"bal",#N/A,FALSE,"BALANCE";"inc",#N/A,FALSE,"INCOME";"cash",#N/A,FALSE,"CASH";"da",#N/A,FALSE,"D&amp;A";"page",#N/A,FALSE,"pageassum";"mfg",#N/A,FALSE,"mfgassum"}</definedName>
    <definedName name="lk" localSheetId="7" hidden="1">{"cover",#N/A,FALSE,"cover";"bal",#N/A,FALSE,"BALANCE";"inc",#N/A,FALSE,"INCOME";"cash",#N/A,FALSE,"CASH";"da",#N/A,FALSE,"D&amp;A";"page",#N/A,FALSE,"pageassum";"mfg",#N/A,FALSE,"mfgassum"}</definedName>
    <definedName name="lk" localSheetId="1" hidden="1">{"cover",#N/A,FALSE,"cover";"bal",#N/A,FALSE,"BALANCE";"inc",#N/A,FALSE,"INCOME";"cash",#N/A,FALSE,"CASH";"da",#N/A,FALSE,"D&amp;A";"page",#N/A,FALSE,"pageassum";"mfg",#N/A,FALSE,"mfgassum"}</definedName>
    <definedName name="lk" hidden="1">{"cover",#N/A,FALSE,"cover";"bal",#N/A,FALSE,"BALANCE";"inc",#N/A,FALSE,"INCOME";"cash",#N/A,FALSE,"CASH";"da",#N/A,FALSE,"D&amp;A";"page",#N/A,FALSE,"pageassum";"mfg",#N/A,FALSE,"mfgassum"}</definedName>
    <definedName name="mf_basdata" localSheetId="7">'[5]MVA-Usage'!$C$39:$G$43</definedName>
    <definedName name="mf_basdata">'[5]MVA-Usage'!$C$39:$G$43</definedName>
    <definedName name="mf_cashin" localSheetId="7">'[5]MVA-Usage'!$C$44:$G$47</definedName>
    <definedName name="mf_cashin">'[5]MVA-Usage'!$C$44:$G$47</definedName>
    <definedName name="mf_cashout" localSheetId="7">'[5]MVA-Usage'!$C$48:$G$51</definedName>
    <definedName name="mf_cashout">'[5]MVA-Usage'!$C$48:$G$51</definedName>
    <definedName name="mf_loancashout" localSheetId="7">'[5]MVA-Usage'!$C$57:$G$60</definedName>
    <definedName name="mf_loancashout">'[5]MVA-Usage'!$C$57:$G$60</definedName>
    <definedName name="mf_loanrepayment" localSheetId="7">'[5]MVA-Usage'!$C$65:$G$68</definedName>
    <definedName name="mf_loanrepayment">'[5]MVA-Usage'!$C$65:$G$68</definedName>
    <definedName name="mf_loantransfer" localSheetId="7">'[5]MVA-Usage'!$C$52:$G$56</definedName>
    <definedName name="mf_loantransfer">'[5]MVA-Usage'!$C$52:$G$56</definedName>
    <definedName name="mf_premiumpayment" localSheetId="7">'[5]MVA-Usage'!$C$69:$G$73</definedName>
    <definedName name="mf_premiumpayment">'[5]MVA-Usage'!$C$69:$G$73</definedName>
    <definedName name="mf_revcashin" localSheetId="7">'[5]MVA-Usage'!$C$61:$G$64</definedName>
    <definedName name="mf_revcashin">'[5]MVA-Usage'!$C$61:$G$64</definedName>
    <definedName name="MobileServices">Introduction!$A$38:$B$47</definedName>
    <definedName name="MonthlyIPO" localSheetId="2" hidden="1">{"cover",#N/A,FALSE,"cover";"bal",#N/A,FALSE,"BALANCE";"inc",#N/A,FALSE,"INCOME";"cash",#N/A,FALSE,"CASH";"da",#N/A,FALSE,"D&amp;A";"page",#N/A,FALSE,"pageassum";"mfg",#N/A,FALSE,"mfgassum"}</definedName>
    <definedName name="MonthlyIPO" localSheetId="3" hidden="1">{"cover",#N/A,FALSE,"cover";"bal",#N/A,FALSE,"BALANCE";"inc",#N/A,FALSE,"INCOME";"cash",#N/A,FALSE,"CASH";"da",#N/A,FALSE,"D&amp;A";"page",#N/A,FALSE,"pageassum";"mfg",#N/A,FALSE,"mfgassum"}</definedName>
    <definedName name="MonthlyIPO" localSheetId="7" hidden="1">{"cover",#N/A,FALSE,"cover";"bal",#N/A,FALSE,"BALANCE";"inc",#N/A,FALSE,"INCOME";"cash",#N/A,FALSE,"CASH";"da",#N/A,FALSE,"D&amp;A";"page",#N/A,FALSE,"pageassum";"mfg",#N/A,FALSE,"mfgassum"}</definedName>
    <definedName name="MonthlyIPO" localSheetId="1" hidden="1">{"cover",#N/A,FALSE,"cover";"bal",#N/A,FALSE,"BALANCE";"inc",#N/A,FALSE,"INCOME";"cash",#N/A,FALSE,"CASH";"da",#N/A,FALSE,"D&amp;A";"page",#N/A,FALSE,"pageassum";"mfg",#N/A,FALSE,"mfgassum"}</definedName>
    <definedName name="MonthlyIPO" hidden="1">{"cover",#N/A,FALSE,"cover";"bal",#N/A,FALSE,"BALANCE";"inc",#N/A,FALSE,"INCOME";"cash",#N/A,FALSE,"CASH";"da",#N/A,FALSE,"D&amp;A";"page",#N/A,FALSE,"pageassum";"mfg",#N/A,FALSE,"mfgassum"}</definedName>
    <definedName name="mpesa1" localSheetId="7">'[7]Adoption Assumptions'!$M$65</definedName>
    <definedName name="mpesa1">'[7]Adoption Assumptions'!$M$65</definedName>
    <definedName name="mpesa2" localSheetId="7">'[7]Adoption Assumptions'!$R$65</definedName>
    <definedName name="mpesa2">'[7]Adoption Assumptions'!$R$65</definedName>
    <definedName name="mpesa3" localSheetId="7">'[7]Adoption Assumptions'!$W$65</definedName>
    <definedName name="mpesa3">'[7]Adoption Assumptions'!$W$65</definedName>
    <definedName name="MPTUDATA" localSheetId="7">'[5]MB-Usage'!$C$17:$G$21</definedName>
    <definedName name="MPTUDATA">'[5]MB-Usage'!$C$17:$G$21</definedName>
    <definedName name="MRG" localSheetId="2" hidden="1">{"INCOME",#N/A,FALSE,"ProNet";"VALUE",#N/A,FALSE,"ProNet"}</definedName>
    <definedName name="MRG" localSheetId="3" hidden="1">{"INCOME",#N/A,FALSE,"ProNet";"VALUE",#N/A,FALSE,"ProNet"}</definedName>
    <definedName name="MRG" localSheetId="7" hidden="1">{"INCOME",#N/A,FALSE,"ProNet";"VALUE",#N/A,FALSE,"ProNet"}</definedName>
    <definedName name="MRG" localSheetId="1" hidden="1">{"INCOME",#N/A,FALSE,"ProNet";"VALUE",#N/A,FALSE,"ProNet"}</definedName>
    <definedName name="MRG" hidden="1">{"INCOME",#N/A,FALSE,"ProNet";"VALUE",#N/A,FALSE,"ProNet"}</definedName>
    <definedName name="mw_BASDATA" localSheetId="7">'[5]MVA-Usage'!$C$5:$G$9</definedName>
    <definedName name="mw_BASDATA">'[5]MVA-Usage'!$C$5:$G$9</definedName>
    <definedName name="mw_cashin" localSheetId="7">'[5]MVA-Usage'!$C$10:$G$13</definedName>
    <definedName name="mw_cashin">'[5]MVA-Usage'!$C$10:$G$13</definedName>
    <definedName name="mw_cashout" localSheetId="7">'[5]MVA-Usage'!$C$14:$G$17</definedName>
    <definedName name="mw_cashout">'[5]MVA-Usage'!$C$14:$G$17</definedName>
    <definedName name="mw_ebpp" localSheetId="7">'[5]MVA-Usage'!$C$23:$G$27</definedName>
    <definedName name="mw_ebpp">'[5]MVA-Usage'!$C$23:$G$27</definedName>
    <definedName name="mw_mptudata" localSheetId="7">'[5]MVA-Usage'!$C$32:$G$36</definedName>
    <definedName name="mw_mptudata">'[5]MVA-Usage'!$C$32:$G$36</definedName>
    <definedName name="mw_P2P" localSheetId="7">'[5]MVA-Usage'!$C$18:$G$22</definedName>
    <definedName name="mw_P2P">'[5]MVA-Usage'!$C$18:$G$22</definedName>
    <definedName name="mw_trigger" localSheetId="7">'[5]MVA-Usage'!$C$28:$G$31</definedName>
    <definedName name="mw_trigger">'[5]MVA-Usage'!$C$28:$G$31</definedName>
    <definedName name="ncas" localSheetId="2" hidden="1">{"FCB_ALL",#N/A,FALSE,"FCB";"GREY_ALL",#N/A,FALSE,"GREY"}</definedName>
    <definedName name="ncas" localSheetId="3" hidden="1">{"FCB_ALL",#N/A,FALSE,"FCB";"GREY_ALL",#N/A,FALSE,"GREY"}</definedName>
    <definedName name="ncas" localSheetId="7" hidden="1">{"FCB_ALL",#N/A,FALSE,"FCB";"GREY_ALL",#N/A,FALSE,"GREY"}</definedName>
    <definedName name="ncas" localSheetId="1" hidden="1">{"FCB_ALL",#N/A,FALSE,"FCB";"GREY_ALL",#N/A,FALSE,"GREY"}</definedName>
    <definedName name="ncas" hidden="1">{"FCB_ALL",#N/A,FALSE,"FCB";"GREY_ALL",#N/A,FALSE,"GREY"}</definedName>
    <definedName name="nnn" localSheetId="2" hidden="1">{"FCB_ALL",#N/A,FALSE,"FCB";"GREY_ALL",#N/A,FALSE,"GREY"}</definedName>
    <definedName name="nnn" localSheetId="3" hidden="1">{"FCB_ALL",#N/A,FALSE,"FCB";"GREY_ALL",#N/A,FALSE,"GREY"}</definedName>
    <definedName name="nnn" localSheetId="7" hidden="1">{"FCB_ALL",#N/A,FALSE,"FCB";"GREY_ALL",#N/A,FALSE,"GREY"}</definedName>
    <definedName name="nnn" localSheetId="1" hidden="1">{"FCB_ALL",#N/A,FALSE,"FCB";"GREY_ALL",#N/A,FALSE,"GREY"}</definedName>
    <definedName name="nnn" hidden="1">{"FCB_ALL",#N/A,FALSE,"FCB";"GREY_ALL",#N/A,FALSE,"GREY"}</definedName>
    <definedName name="oiwea" localSheetId="2" hidden="1">{"FCB_ALL",#N/A,FALSE,"FCB";"GREY_ALL",#N/A,FALSE,"GREY"}</definedName>
    <definedName name="oiwea" localSheetId="3" hidden="1">{"FCB_ALL",#N/A,FALSE,"FCB";"GREY_ALL",#N/A,FALSE,"GREY"}</definedName>
    <definedName name="oiwea" localSheetId="7" hidden="1">{"FCB_ALL",#N/A,FALSE,"FCB";"GREY_ALL",#N/A,FALSE,"GREY"}</definedName>
    <definedName name="oiwea" localSheetId="1" hidden="1">{"FCB_ALL",#N/A,FALSE,"FCB";"GREY_ALL",#N/A,FALSE,"GREY"}</definedName>
    <definedName name="oiwea" hidden="1">{"FCB_ALL",#N/A,FALSE,"FCB";"GREY_ALL",#N/A,FALSE,"GREY"}</definedName>
    <definedName name="PercentVisaCred" localSheetId="2">#REF!</definedName>
    <definedName name="PercentVisaCred" localSheetId="5">#REF!</definedName>
    <definedName name="PercentVisaCred" localSheetId="3">#REF!</definedName>
    <definedName name="PercentVisaCred" localSheetId="6">#REF!</definedName>
    <definedName name="PercentVisaCred" localSheetId="7">#REF!</definedName>
    <definedName name="PercentVisaCred">#REF!</definedName>
    <definedName name="PercentVisaDeb" localSheetId="2">#REF!</definedName>
    <definedName name="PercentVisaDeb" localSheetId="5">#REF!</definedName>
    <definedName name="PercentVisaDeb" localSheetId="3">#REF!</definedName>
    <definedName name="PercentVisaDeb" localSheetId="6">#REF!</definedName>
    <definedName name="PercentVisaDeb" localSheetId="7">#REF!</definedName>
    <definedName name="PercentVisaDeb">#REF!</definedName>
    <definedName name="PercentVisaPrep" localSheetId="2">#REF!</definedName>
    <definedName name="PercentVisaPrep" localSheetId="5">#REF!</definedName>
    <definedName name="PercentVisaPrep" localSheetId="3">#REF!</definedName>
    <definedName name="PercentVisaPrep" localSheetId="6">#REF!</definedName>
    <definedName name="PercentVisaPrep" localSheetId="7">#REF!</definedName>
    <definedName name="PercentVisaPrep">#REF!</definedName>
    <definedName name="PJAM3Yr" localSheetId="2" hidden="1">{"INCOME",#N/A,FALSE,"ProNet";"VALUE",#N/A,FALSE,"ProNet"}</definedName>
    <definedName name="PJAM3Yr" localSheetId="3" hidden="1">{"INCOME",#N/A,FALSE,"ProNet";"VALUE",#N/A,FALSE,"ProNet"}</definedName>
    <definedName name="PJAM3Yr" localSheetId="7" hidden="1">{"INCOME",#N/A,FALSE,"ProNet";"VALUE",#N/A,FALSE,"ProNet"}</definedName>
    <definedName name="PJAM3Yr" localSheetId="1" hidden="1">{"INCOME",#N/A,FALSE,"ProNet";"VALUE",#N/A,FALSE,"ProNet"}</definedName>
    <definedName name="PJAM3Yr" hidden="1">{"INCOME",#N/A,FALSE,"ProNet";"VALUE",#N/A,FALSE,"ProNet"}</definedName>
    <definedName name="PPSDATA" localSheetId="7">'[5]MB-Usage'!$C$33:$G$40</definedName>
    <definedName name="PPSDATA">'[5]MB-Usage'!$C$33:$G$40</definedName>
    <definedName name="pr" localSheetId="2" hidden="1">{"FCB_ALL",#N/A,FALSE,"FCB"}</definedName>
    <definedName name="pr" localSheetId="3" hidden="1">{"FCB_ALL",#N/A,FALSE,"FCB"}</definedName>
    <definedName name="pr" localSheetId="7" hidden="1">{"FCB_ALL",#N/A,FALSE,"FCB"}</definedName>
    <definedName name="pr" localSheetId="1" hidden="1">{"FCB_ALL",#N/A,FALSE,"FCB"}</definedName>
    <definedName name="pr" hidden="1">{"FCB_ALL",#N/A,FALSE,"FCB"}</definedName>
    <definedName name="_xlnm.Print_Area" localSheetId="1">Users!$B$2:$K$38</definedName>
    <definedName name="radg" localSheetId="2" hidden="1">{"FCB_ALL",#N/A,FALSE,"FCB";"GREY_ALL",#N/A,FALSE,"GREY"}</definedName>
    <definedName name="radg" localSheetId="3" hidden="1">{"FCB_ALL",#N/A,FALSE,"FCB";"GREY_ALL",#N/A,FALSE,"GREY"}</definedName>
    <definedName name="radg" localSheetId="7" hidden="1">{"FCB_ALL",#N/A,FALSE,"FCB";"GREY_ALL",#N/A,FALSE,"GREY"}</definedName>
    <definedName name="radg" localSheetId="1" hidden="1">{"FCB_ALL",#N/A,FALSE,"FCB";"GREY_ALL",#N/A,FALSE,"GREY"}</definedName>
    <definedName name="radg" hidden="1">{"FCB_ALL",#N/A,FALSE,"FCB";"GREY_ALL",#N/A,FALSE,"GREY"}</definedName>
    <definedName name="RefActiveRow" localSheetId="2" hidden="1">#REF!</definedName>
    <definedName name="RefActiveRow" localSheetId="5" hidden="1">#REF!</definedName>
    <definedName name="RefActiveRow" localSheetId="3" hidden="1">#REF!</definedName>
    <definedName name="RefActiveRow" localSheetId="6" hidden="1">#REF!</definedName>
    <definedName name="RefActiveRow" localSheetId="7" hidden="1">#REF!</definedName>
    <definedName name="RefActiveRow" hidden="1">#REF!</definedName>
    <definedName name="RefColumnscount" hidden="1">2</definedName>
    <definedName name="RegionNames" localSheetId="6">Introduction!#REF!</definedName>
    <definedName name="RegionNames">Introduction!#REF!</definedName>
    <definedName name="Revenue" localSheetId="7">[11]!PL_REV[#All]</definedName>
    <definedName name="Revenue">[11]!PL_REV[#All]</definedName>
    <definedName name="rs" localSheetId="2" hidden="1">{"FCB_ALL",#N/A,FALSE,"FCB"}</definedName>
    <definedName name="rs" localSheetId="3" hidden="1">{"FCB_ALL",#N/A,FALSE,"FCB"}</definedName>
    <definedName name="rs" localSheetId="7" hidden="1">{"FCB_ALL",#N/A,FALSE,"FCB"}</definedName>
    <definedName name="rs" localSheetId="1" hidden="1">{"FCB_ALL",#N/A,FALSE,"FCB"}</definedName>
    <definedName name="rs" hidden="1">{"FCB_ALL",#N/A,FALSE,"FCB"}</definedName>
    <definedName name="rse" localSheetId="2" hidden="1">{"FCB_ALL",#N/A,FALSE,"FCB"}</definedName>
    <definedName name="rse" localSheetId="3" hidden="1">{"FCB_ALL",#N/A,FALSE,"FCB"}</definedName>
    <definedName name="rse" localSheetId="7" hidden="1">{"FCB_ALL",#N/A,FALSE,"FCB"}</definedName>
    <definedName name="rse" localSheetId="1" hidden="1">{"FCB_ALL",#N/A,FALSE,"FCB"}</definedName>
    <definedName name="rse" hidden="1">{"FCB_ALL",#N/A,FALSE,"FCB"}</definedName>
    <definedName name="sasdfkj" localSheetId="2" hidden="1">{"FCB_ALL",#N/A,FALSE,"FCB"}</definedName>
    <definedName name="sasdfkj" localSheetId="3" hidden="1">{"FCB_ALL",#N/A,FALSE,"FCB"}</definedName>
    <definedName name="sasdfkj" localSheetId="7" hidden="1">{"FCB_ALL",#N/A,FALSE,"FCB"}</definedName>
    <definedName name="sasdfkj" localSheetId="1" hidden="1">{"FCB_ALL",#N/A,FALSE,"FCB"}</definedName>
    <definedName name="sasdfkj" hidden="1">{"FCB_ALL",#N/A,FALSE,"FCB"}</definedName>
    <definedName name="Scenario" localSheetId="7">'[7]Debit Offering Assumptions'!$A$3</definedName>
    <definedName name="Scenario">'[7]Debit Offering Assumptions'!$A$3</definedName>
    <definedName name="ScenSwitch" localSheetId="7">'[7]Debit Offering Assumptions'!$E$3</definedName>
    <definedName name="ScenSwitch">'[7]Debit Offering Assumptions'!$E$3</definedName>
    <definedName name="sdafe" localSheetId="2" hidden="1">{"FCB_ALL",#N/A,FALSE,"FCB";"GREY_ALL",#N/A,FALSE,"GREY"}</definedName>
    <definedName name="sdafe" localSheetId="3" hidden="1">{"FCB_ALL",#N/A,FALSE,"FCB";"GREY_ALL",#N/A,FALSE,"GREY"}</definedName>
    <definedName name="sdafe" localSheetId="7" hidden="1">{"FCB_ALL",#N/A,FALSE,"FCB";"GREY_ALL",#N/A,FALSE,"GREY"}</definedName>
    <definedName name="sdafe" localSheetId="1" hidden="1">{"FCB_ALL",#N/A,FALSE,"FCB";"GREY_ALL",#N/A,FALSE,"GREY"}</definedName>
    <definedName name="sdafe" hidden="1">{"FCB_ALL",#N/A,FALSE,"FCB";"GREY_ALL",#N/A,FALSE,"GREY"}</definedName>
    <definedName name="sdaflkej" localSheetId="2" hidden="1">{"FCB_ALL",#N/A,FALSE,"FCB";"GREY_ALL",#N/A,FALSE,"GREY"}</definedName>
    <definedName name="sdaflkej" localSheetId="3" hidden="1">{"FCB_ALL",#N/A,FALSE,"FCB";"GREY_ALL",#N/A,FALSE,"GREY"}</definedName>
    <definedName name="sdaflkej" localSheetId="7" hidden="1">{"FCB_ALL",#N/A,FALSE,"FCB";"GREY_ALL",#N/A,FALSE,"GREY"}</definedName>
    <definedName name="sdaflkej" localSheetId="1" hidden="1">{"FCB_ALL",#N/A,FALSE,"FCB";"GREY_ALL",#N/A,FALSE,"GREY"}</definedName>
    <definedName name="sdaflkej" hidden="1">{"FCB_ALL",#N/A,FALSE,"FCB";"GREY_ALL",#N/A,FALSE,"GREY"}</definedName>
    <definedName name="sdas" localSheetId="2" hidden="1">{"Total",#N/A,FALSE,"Six Fields";"PDP",#N/A,FALSE,"Six Fields";"PNP",#N/A,FALSE,"Six Fields";"PUD",#N/A,FALSE,"Six Fields";"Prob",#N/A,FALSE,"Six Fields"}</definedName>
    <definedName name="sdas" localSheetId="3" hidden="1">{"Total",#N/A,FALSE,"Six Fields";"PDP",#N/A,FALSE,"Six Fields";"PNP",#N/A,FALSE,"Six Fields";"PUD",#N/A,FALSE,"Six Fields";"Prob",#N/A,FALSE,"Six Fields"}</definedName>
    <definedName name="sdas" localSheetId="7"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dasd" localSheetId="2" hidden="1">{"FCB_ALL",#N/A,FALSE,"FCB";"GREY_ALL",#N/A,FALSE,"GREY"}</definedName>
    <definedName name="sdasd" localSheetId="3" hidden="1">{"FCB_ALL",#N/A,FALSE,"FCB";"GREY_ALL",#N/A,FALSE,"GREY"}</definedName>
    <definedName name="sdasd" localSheetId="7" hidden="1">{"FCB_ALL",#N/A,FALSE,"FCB";"GREY_ALL",#N/A,FALSE,"GREY"}</definedName>
    <definedName name="sdasd" localSheetId="1" hidden="1">{"FCB_ALL",#N/A,FALSE,"FCB";"GREY_ALL",#N/A,FALSE,"GREY"}</definedName>
    <definedName name="sdasd" hidden="1">{"FCB_ALL",#N/A,FALSE,"FCB";"GREY_ALL",#N/A,FALSE,"GREY"}</definedName>
    <definedName name="sdfasr" localSheetId="2" hidden="1">{"FCB_ALL",#N/A,FALSE,"FCB"}</definedName>
    <definedName name="sdfasr" localSheetId="3" hidden="1">{"FCB_ALL",#N/A,FALSE,"FCB"}</definedName>
    <definedName name="sdfasr" localSheetId="7" hidden="1">{"FCB_ALL",#N/A,FALSE,"FCB"}</definedName>
    <definedName name="sdfasr" localSheetId="1" hidden="1">{"FCB_ALL",#N/A,FALSE,"FCB"}</definedName>
    <definedName name="sdfasr" hidden="1">{"FCB_ALL",#N/A,FALSE,"FCB"}</definedName>
    <definedName name="sdfdsf" localSheetId="2" hidden="1">{"FCB_ALL",#N/A,FALSE,"FCB";"GREY_ALL",#N/A,FALSE,"GREY"}</definedName>
    <definedName name="sdfdsf" localSheetId="3" hidden="1">{"FCB_ALL",#N/A,FALSE,"FCB";"GREY_ALL",#N/A,FALSE,"GREY"}</definedName>
    <definedName name="sdfdsf" localSheetId="7" hidden="1">{"FCB_ALL",#N/A,FALSE,"FCB";"GREY_ALL",#N/A,FALSE,"GREY"}</definedName>
    <definedName name="sdfdsf" localSheetId="1" hidden="1">{"FCB_ALL",#N/A,FALSE,"FCB";"GREY_ALL",#N/A,FALSE,"GREY"}</definedName>
    <definedName name="sdfdsf" hidden="1">{"FCB_ALL",#N/A,FALSE,"FCB";"GREY_ALL",#N/A,FALSE,"GREY"}</definedName>
    <definedName name="sdfg" localSheetId="2" hidden="1">{"FCB_ALL",#N/A,FALSE,"FCB";"GREY_ALL",#N/A,FALSE,"GREY"}</definedName>
    <definedName name="sdfg" localSheetId="3" hidden="1">{"FCB_ALL",#N/A,FALSE,"FCB";"GREY_ALL",#N/A,FALSE,"GREY"}</definedName>
    <definedName name="sdfg" localSheetId="7" hidden="1">{"FCB_ALL",#N/A,FALSE,"FCB";"GREY_ALL",#N/A,FALSE,"GREY"}</definedName>
    <definedName name="sdfg" localSheetId="1" hidden="1">{"FCB_ALL",#N/A,FALSE,"FCB";"GREY_ALL",#N/A,FALSE,"GREY"}</definedName>
    <definedName name="sdfg" hidden="1">{"FCB_ALL",#N/A,FALSE,"FCB";"GREY_ALL",#N/A,FALSE,"GREY"}</definedName>
    <definedName name="sdfh" localSheetId="2" hidden="1">{"FCB_ALL",#N/A,FALSE,"FCB"}</definedName>
    <definedName name="sdfh" localSheetId="3" hidden="1">{"FCB_ALL",#N/A,FALSE,"FCB"}</definedName>
    <definedName name="sdfh" localSheetId="7" hidden="1">{"FCB_ALL",#N/A,FALSE,"FCB"}</definedName>
    <definedName name="sdfh" localSheetId="1" hidden="1">{"FCB_ALL",#N/A,FALSE,"FCB"}</definedName>
    <definedName name="sdfh" hidden="1">{"FCB_ALL",#N/A,FALSE,"FCB"}</definedName>
    <definedName name="sdhr" localSheetId="2" hidden="1">{"FCB_ALL",#N/A,FALSE,"FCB";"GREY_ALL",#N/A,FALSE,"GREY"}</definedName>
    <definedName name="sdhr" localSheetId="3" hidden="1">{"FCB_ALL",#N/A,FALSE,"FCB";"GREY_ALL",#N/A,FALSE,"GREY"}</definedName>
    <definedName name="sdhr" localSheetId="7" hidden="1">{"FCB_ALL",#N/A,FALSE,"FCB";"GREY_ALL",#N/A,FALSE,"GREY"}</definedName>
    <definedName name="sdhr" localSheetId="1" hidden="1">{"FCB_ALL",#N/A,FALSE,"FCB";"GREY_ALL",#N/A,FALSE,"GREY"}</definedName>
    <definedName name="sdhr" hidden="1">{"FCB_ALL",#N/A,FALSE,"FCB";"GREY_ALL",#N/A,FALSE,"GREY"}</definedName>
    <definedName name="sdz" localSheetId="2" hidden="1">{"FCB_ALL",#N/A,FALSE,"FCB"}</definedName>
    <definedName name="sdz" localSheetId="3" hidden="1">{"FCB_ALL",#N/A,FALSE,"FCB"}</definedName>
    <definedName name="sdz" localSheetId="7" hidden="1">{"FCB_ALL",#N/A,FALSE,"FCB"}</definedName>
    <definedName name="sdz" localSheetId="1" hidden="1">{"FCB_ALL",#N/A,FALSE,"FCB"}</definedName>
    <definedName name="sdz" hidden="1">{"FCB_ALL",#N/A,FALSE,"FCB"}</definedName>
    <definedName name="sfdgsar" localSheetId="2" hidden="1">{"FCB_ALL",#N/A,FALSE,"FCB";"GREY_ALL",#N/A,FALSE,"GREY"}</definedName>
    <definedName name="sfdgsar" localSheetId="3" hidden="1">{"FCB_ALL",#N/A,FALSE,"FCB";"GREY_ALL",#N/A,FALSE,"GREY"}</definedName>
    <definedName name="sfdgsar" localSheetId="7" hidden="1">{"FCB_ALL",#N/A,FALSE,"FCB";"GREY_ALL",#N/A,FALSE,"GREY"}</definedName>
    <definedName name="sfdgsar" localSheetId="1" hidden="1">{"FCB_ALL",#N/A,FALSE,"FCB";"GREY_ALL",#N/A,FALSE,"GREY"}</definedName>
    <definedName name="sfdgsar" hidden="1">{"FCB_ALL",#N/A,FALSE,"FCB";"GREY_ALL",#N/A,FALSE,"GREY"}</definedName>
    <definedName name="solver_adj" localSheetId="2" hidden="1">#REF!</definedName>
    <definedName name="solver_adj" localSheetId="5" hidden="1">#REF!</definedName>
    <definedName name="solver_adj" localSheetId="3" hidden="1">#REF!</definedName>
    <definedName name="solver_adj" localSheetId="6" hidden="1">#REF!</definedName>
    <definedName name="solver_adj" localSheetId="7" hidden="1">#REF!</definedName>
    <definedName name="solver_adj" hidden="1">#REF!</definedName>
    <definedName name="solver_lin" hidden="1">0</definedName>
    <definedName name="solver_num" hidden="1">0</definedName>
    <definedName name="solver_opt" localSheetId="2" hidden="1">#REF!</definedName>
    <definedName name="solver_opt" localSheetId="5" hidden="1">#REF!</definedName>
    <definedName name="solver_opt" localSheetId="3" hidden="1">#REF!</definedName>
    <definedName name="solver_opt" localSheetId="6" hidden="1">#REF!</definedName>
    <definedName name="solver_opt" localSheetId="7" hidden="1">#REF!</definedName>
    <definedName name="solver_opt" hidden="1">#REF!</definedName>
    <definedName name="solver_typ" hidden="1">3</definedName>
    <definedName name="solver_val" hidden="1">0</definedName>
    <definedName name="spot" localSheetId="7">'[6]Revenues - Tier 1'!$E$2</definedName>
    <definedName name="spot">'[6]Revenues - Tier 1'!$E$2</definedName>
    <definedName name="stands" localSheetId="2" hidden="1">{"FCB_ALL",#N/A,FALSE,"FCB";"GREY_ALL",#N/A,FALSE,"GREY"}</definedName>
    <definedName name="stands" localSheetId="3" hidden="1">{"FCB_ALL",#N/A,FALSE,"FCB";"GREY_ALL",#N/A,FALSE,"GREY"}</definedName>
    <definedName name="stands" localSheetId="7" hidden="1">{"FCB_ALL",#N/A,FALSE,"FCB";"GREY_ALL",#N/A,FALSE,"GREY"}</definedName>
    <definedName name="stands" localSheetId="1" hidden="1">{"FCB_ALL",#N/A,FALSE,"FCB";"GREY_ALL",#N/A,FALSE,"GREY"}</definedName>
    <definedName name="stands" hidden="1">{"FCB_ALL",#N/A,FALSE,"FCB";"GREY_ALL",#N/A,FALSE,"GREY"}</definedName>
    <definedName name="stands1" localSheetId="2" hidden="1">{"FCB_ALL",#N/A,FALSE,"FCB";"GREY_ALL",#N/A,FALSE,"GREY"}</definedName>
    <definedName name="stands1" localSheetId="3" hidden="1">{"FCB_ALL",#N/A,FALSE,"FCB";"GREY_ALL",#N/A,FALSE,"GREY"}</definedName>
    <definedName name="stands1" localSheetId="7" hidden="1">{"FCB_ALL",#N/A,FALSE,"FCB";"GREY_ALL",#N/A,FALSE,"GREY"}</definedName>
    <definedName name="stands1" localSheetId="1" hidden="1">{"FCB_ALL",#N/A,FALSE,"FCB";"GREY_ALL",#N/A,FALSE,"GREY"}</definedName>
    <definedName name="stands1" hidden="1">{"FCB_ALL",#N/A,FALSE,"FCB";"GREY_ALL",#N/A,FALSE,"GREY"}</definedName>
    <definedName name="Ta" localSheetId="5">#REF!</definedName>
    <definedName name="Ta" localSheetId="3">#REF!</definedName>
    <definedName name="Ta" localSheetId="6">#REF!</definedName>
    <definedName name="Ta" localSheetId="7">#REF!</definedName>
    <definedName name="Ta">#REF!</definedName>
    <definedName name="Test2" localSheetId="2" hidden="1">{"INCOME",#N/A,FALSE,"ProNet";"VALUE",#N/A,FALSE,"ProNet"}</definedName>
    <definedName name="Test2" localSheetId="3" hidden="1">{"INCOME",#N/A,FALSE,"ProNet";"VALUE",#N/A,FALSE,"ProNet"}</definedName>
    <definedName name="Test2" localSheetId="7" hidden="1">{"INCOME",#N/A,FALSE,"ProNet";"VALUE",#N/A,FALSE,"ProNet"}</definedName>
    <definedName name="Test2" localSheetId="1" hidden="1">{"INCOME",#N/A,FALSE,"ProNet";"VALUE",#N/A,FALSE,"ProNet"}</definedName>
    <definedName name="Test2" hidden="1">{"INCOME",#N/A,FALSE,"ProNet";"VALUE",#N/A,FALSE,"ProNet"}</definedName>
    <definedName name="Test3" localSheetId="2" hidden="1">{"INCOME",#N/A,FALSE,"ProNet";"VALUE",#N/A,FALSE,"ProNet"}</definedName>
    <definedName name="Test3" localSheetId="3" hidden="1">{"INCOME",#N/A,FALSE,"ProNet";"VALUE",#N/A,FALSE,"ProNet"}</definedName>
    <definedName name="Test3" localSheetId="7" hidden="1">{"INCOME",#N/A,FALSE,"ProNet";"VALUE",#N/A,FALSE,"ProNet"}</definedName>
    <definedName name="Test3" localSheetId="1" hidden="1">{"INCOME",#N/A,FALSE,"ProNet";"VALUE",#N/A,FALSE,"ProNet"}</definedName>
    <definedName name="Test3" hidden="1">{"INCOME",#N/A,FALSE,"ProNet";"VALUE",#N/A,FALSE,"ProNet"}</definedName>
    <definedName name="test4" localSheetId="2" hidden="1">{"CHART",#N/A,FALSE,"Arch Communications"}</definedName>
    <definedName name="test4" localSheetId="3" hidden="1">{"CHART",#N/A,FALSE,"Arch Communications"}</definedName>
    <definedName name="test4" localSheetId="7" hidden="1">{"CHART",#N/A,FALSE,"Arch Communications"}</definedName>
    <definedName name="test4" localSheetId="1" hidden="1">{"CHART",#N/A,FALSE,"Arch Communications"}</definedName>
    <definedName name="test4" hidden="1">{"CHART",#N/A,FALSE,"Arch Communications"}</definedName>
    <definedName name="TMBDATA" localSheetId="7">'[5]MB-Usage'!$C$51:$G$55</definedName>
    <definedName name="TMBDATA">'[5]MB-Usage'!$C$51:$G$55</definedName>
    <definedName name="users" localSheetId="7">'[5]Market Assumptions'!$B$37:$F$43</definedName>
    <definedName name="users">'[5]Market Assumptions'!$B$37:$F$43</definedName>
    <definedName name="Users1" localSheetId="2" hidden="1">{"cover",#N/A,FALSE,"cover";"bal",#N/A,FALSE,"BALANCE";"inc",#N/A,FALSE,"INCOME";"cash",#N/A,FALSE,"CASH";"da",#N/A,FALSE,"D&amp;A";"page",#N/A,FALSE,"pageassum";"mfg",#N/A,FALSE,"mfgassum"}</definedName>
    <definedName name="Users1" localSheetId="3" hidden="1">{"cover",#N/A,FALSE,"cover";"bal",#N/A,FALSE,"BALANCE";"inc",#N/A,FALSE,"INCOME";"cash",#N/A,FALSE,"CASH";"da",#N/A,FALSE,"D&amp;A";"page",#N/A,FALSE,"pageassum";"mfg",#N/A,FALSE,"mfgassum"}</definedName>
    <definedName name="Users1" localSheetId="7" hidden="1">{"cover",#N/A,FALSE,"cover";"bal",#N/A,FALSE,"BALANCE";"inc",#N/A,FALSE,"INCOME";"cash",#N/A,FALSE,"CASH";"da",#N/A,FALSE,"D&amp;A";"page",#N/A,FALSE,"pageassum";"mfg",#N/A,FALSE,"mfgassum"}</definedName>
    <definedName name="Users1" localSheetId="1" hidden="1">{"cover",#N/A,FALSE,"cover";"bal",#N/A,FALSE,"BALANCE";"inc",#N/A,FALSE,"INCOME";"cash",#N/A,FALSE,"CASH";"da",#N/A,FALSE,"D&amp;A";"page",#N/A,FALSE,"pageassum";"mfg",#N/A,FALSE,"mfgassum"}</definedName>
    <definedName name="Users1" hidden="1">{"cover",#N/A,FALSE,"cover";"bal",#N/A,FALSE,"BALANCE";"inc",#N/A,FALSE,"INCOME";"cash",#N/A,FALSE,"CASH";"da",#N/A,FALSE,"D&amp;A";"page",#N/A,FALSE,"pageassum";"mfg",#N/A,FALSE,"mfgassum"}</definedName>
    <definedName name="VAA" localSheetId="2" hidden="1">{0,#N/A,FALSE,0}</definedName>
    <definedName name="VAA" localSheetId="3" hidden="1">{0,#N/A,FALSE,0}</definedName>
    <definedName name="VAA" localSheetId="7" hidden="1">{0,#N/A,FALSE,0}</definedName>
    <definedName name="VAA" localSheetId="1" hidden="1">{0,#N/A,FALSE,0}</definedName>
    <definedName name="VAA" hidden="1">{0,#N/A,FALSE,0}</definedName>
    <definedName name="vnbs" localSheetId="2" hidden="1">{"FCB_ALL",#N/A,FALSE,"FCB"}</definedName>
    <definedName name="vnbs" localSheetId="3" hidden="1">{"FCB_ALL",#N/A,FALSE,"FCB"}</definedName>
    <definedName name="vnbs" localSheetId="7" hidden="1">{"FCB_ALL",#N/A,FALSE,"FCB"}</definedName>
    <definedName name="vnbs" localSheetId="1" hidden="1">{"FCB_ALL",#N/A,FALSE,"FCB"}</definedName>
    <definedName name="vnbs" hidden="1">{"FCB_ALL",#N/A,FALSE,"FCB"}</definedName>
    <definedName name="vsr" localSheetId="2" hidden="1">{"FCB_ALL",#N/A,FALSE,"FCB"}</definedName>
    <definedName name="vsr" localSheetId="3" hidden="1">{"FCB_ALL",#N/A,FALSE,"FCB"}</definedName>
    <definedName name="vsr" localSheetId="7" hidden="1">{"FCB_ALL",#N/A,FALSE,"FCB"}</definedName>
    <definedName name="vsr" localSheetId="1" hidden="1">{"FCB_ALL",#N/A,FALSE,"FCB"}</definedName>
    <definedName name="vsr" hidden="1">{"FCB_ALL",#N/A,FALSE,"FCB"}</definedName>
    <definedName name="VWE" localSheetId="2" hidden="1">{0,#N/A,FALSE,0}</definedName>
    <definedName name="VWE" localSheetId="3" hidden="1">{0,#N/A,FALSE,0}</definedName>
    <definedName name="VWE" localSheetId="7" hidden="1">{0,#N/A,FALSE,0}</definedName>
    <definedName name="VWE" localSheetId="1" hidden="1">{0,#N/A,FALSE,0}</definedName>
    <definedName name="VWE" hidden="1">{0,#N/A,FALSE,0}</definedName>
    <definedName name="w" localSheetId="2" hidden="1">{"ReportTop",#N/A,FALSE,"report top"}</definedName>
    <definedName name="w" localSheetId="3" hidden="1">{"ReportTop",#N/A,FALSE,"report top"}</definedName>
    <definedName name="w" localSheetId="7" hidden="1">{"ReportTop",#N/A,FALSE,"report top"}</definedName>
    <definedName name="w" localSheetId="1" hidden="1">{"ReportTop",#N/A,FALSE,"report top"}</definedName>
    <definedName name="w" hidden="1">{"ReportTop",#N/A,FALSE,"report top"}</definedName>
    <definedName name="win.gary" localSheetId="2" hidden="1">{#N/A,#N/A,FALSE,"Combo-Ass ";#N/A,#N/A,FALSE,"Combo-AD sum";#N/A,#N/A,FALSE,"Combo-Syn Sens";#N/A,#N/A,FALSE,"Combo-Contr";#N/A,#N/A,FALSE,"Combo-Credit Sum";#N/A,#N/A,FALSE,"Combo-Credit";#N/A,#N/A,FALSE,"Combo-AD";#N/A,#N/A,FALSE,"Combo-AD CF"}</definedName>
    <definedName name="win.gary" localSheetId="3" hidden="1">{#N/A,#N/A,FALSE,"Combo-Ass ";#N/A,#N/A,FALSE,"Combo-AD sum";#N/A,#N/A,FALSE,"Combo-Syn Sens";#N/A,#N/A,FALSE,"Combo-Contr";#N/A,#N/A,FALSE,"Combo-Credit Sum";#N/A,#N/A,FALSE,"Combo-Credit";#N/A,#N/A,FALSE,"Combo-AD";#N/A,#N/A,FALSE,"Combo-AD CF"}</definedName>
    <definedName name="win.gary" localSheetId="7" hidden="1">{#N/A,#N/A,FALSE,"Combo-Ass ";#N/A,#N/A,FALSE,"Combo-AD sum";#N/A,#N/A,FALSE,"Combo-Syn Sens";#N/A,#N/A,FALSE,"Combo-Contr";#N/A,#N/A,FALSE,"Combo-Credit Sum";#N/A,#N/A,FALSE,"Combo-Credit";#N/A,#N/A,FALSE,"Combo-AD";#N/A,#N/A,FALSE,"Combo-AD CF"}</definedName>
    <definedName name="win.gary" localSheetId="1" hidden="1">{#N/A,#N/A,FALSE,"Combo-Ass ";#N/A,#N/A,FALSE,"Combo-AD sum";#N/A,#N/A,FALSE,"Combo-Syn Sens";#N/A,#N/A,FALSE,"Combo-Contr";#N/A,#N/A,FALSE,"Combo-Credit Sum";#N/A,#N/A,FALSE,"Combo-Credit";#N/A,#N/A,FALSE,"Combo-AD";#N/A,#N/A,FALSE,"Combo-AD CF"}</definedName>
    <definedName name="win.gary" hidden="1">{#N/A,#N/A,FALSE,"Combo-Ass ";#N/A,#N/A,FALSE,"Combo-AD sum";#N/A,#N/A,FALSE,"Combo-Syn Sens";#N/A,#N/A,FALSE,"Combo-Contr";#N/A,#N/A,FALSE,"Combo-Credit Sum";#N/A,#N/A,FALSE,"Combo-Credit";#N/A,#N/A,FALSE,"Combo-AD";#N/A,#N/A,FALSE,"Combo-AD CF"}</definedName>
    <definedName name="wrn" localSheetId="2" hidden="1">{"FCB_ALL",#N/A,FALSE,"FCB"}</definedName>
    <definedName name="wrn" localSheetId="3" hidden="1">{"FCB_ALL",#N/A,FALSE,"FCB"}</definedName>
    <definedName name="wrn" localSheetId="7" hidden="1">{"FCB_ALL",#N/A,FALSE,"FCB"}</definedName>
    <definedName name="wrn" localSheetId="1" hidden="1">{"FCB_ALL",#N/A,FALSE,"FCB"}</definedName>
    <definedName name="wrn" hidden="1">{"FCB_ALL",#N/A,FALSE,"FCB"}</definedName>
    <definedName name="wrn.AcqState." localSheetId="2" hidden="1">{#N/A,#N/A,TRUE,"Acq-Ass";#N/A,#N/A,TRUE,"Acq-IS";#N/A,#N/A,TRUE,"Acq-BS";#N/A,#N/A,TRUE,"Acq-CF"}</definedName>
    <definedName name="wrn.AcqState." localSheetId="3" hidden="1">{#N/A,#N/A,TRUE,"Acq-Ass";#N/A,#N/A,TRUE,"Acq-IS";#N/A,#N/A,TRUE,"Acq-BS";#N/A,#N/A,TRUE,"Acq-CF"}</definedName>
    <definedName name="wrn.AcqState." localSheetId="7" hidden="1">{#N/A,#N/A,TRUE,"Acq-Ass";#N/A,#N/A,TRUE,"Acq-IS";#N/A,#N/A,TRUE,"Acq-BS";#N/A,#N/A,TRUE,"Acq-CF"}</definedName>
    <definedName name="wrn.AcqState." localSheetId="1" hidden="1">{#N/A,#N/A,TRUE,"Acq-Ass";#N/A,#N/A,TRUE,"Acq-IS";#N/A,#N/A,TRUE,"Acq-BS";#N/A,#N/A,TRUE,"Acq-CF"}</definedName>
    <definedName name="wrn.AcqState." hidden="1">{#N/A,#N/A,TRUE,"Acq-Ass";#N/A,#N/A,TRUE,"Acq-IS";#N/A,#N/A,TRUE,"Acq-BS";#N/A,#N/A,TRUE,"Acq-CF"}</definedName>
    <definedName name="wrn.Acquiror." localSheetId="2" hidden="1">{#N/A,#N/A,TRUE,"Acq-Ass";#N/A,#N/A,TRUE,"Acq-IS";#N/A,#N/A,TRUE,"Acq-BS";#N/A,#N/A,TRUE,"Acq-CF";#N/A,#N/A,TRUE,"Acq-Proj";#N/A,#N/A,TRUE,"Acq-CapEx";#N/A,#N/A,TRUE,"Acq-Debt";#N/A,#N/A,TRUE,"Acq-Int";#N/A,#N/A,TRUE,"Acq-BD";#N/A,#N/A,TRUE,"Acq-TD";#N/A,#N/A,TRUE,"Acq-Taxes";#N/A,#N/A,TRUE,"Acq-Credit";#N/A,#N/A,TRUE,"Acq-Val";#N/A,#N/A,TRUE,"Acq-Mult Val"}</definedName>
    <definedName name="wrn.Acquiror." localSheetId="3" hidden="1">{#N/A,#N/A,TRUE,"Acq-Ass";#N/A,#N/A,TRUE,"Acq-IS";#N/A,#N/A,TRUE,"Acq-BS";#N/A,#N/A,TRUE,"Acq-CF";#N/A,#N/A,TRUE,"Acq-Proj";#N/A,#N/A,TRUE,"Acq-CapEx";#N/A,#N/A,TRUE,"Acq-Debt";#N/A,#N/A,TRUE,"Acq-Int";#N/A,#N/A,TRUE,"Acq-BD";#N/A,#N/A,TRUE,"Acq-TD";#N/A,#N/A,TRUE,"Acq-Taxes";#N/A,#N/A,TRUE,"Acq-Credit";#N/A,#N/A,TRUE,"Acq-Val";#N/A,#N/A,TRUE,"Acq-Mult Val"}</definedName>
    <definedName name="wrn.Acquiror." localSheetId="7" hidden="1">{#N/A,#N/A,TRUE,"Acq-Ass";#N/A,#N/A,TRUE,"Acq-IS";#N/A,#N/A,TRUE,"Acq-BS";#N/A,#N/A,TRUE,"Acq-CF";#N/A,#N/A,TRUE,"Acq-Proj";#N/A,#N/A,TRUE,"Acq-CapEx";#N/A,#N/A,TRUE,"Acq-Debt";#N/A,#N/A,TRUE,"Acq-Int";#N/A,#N/A,TRUE,"Acq-BD";#N/A,#N/A,TRUE,"Acq-TD";#N/A,#N/A,TRUE,"Acq-Taxes";#N/A,#N/A,TRUE,"Acq-Credit";#N/A,#N/A,TRUE,"Acq-Val";#N/A,#N/A,TRUE,"Acq-Mult Val"}</definedName>
    <definedName name="wrn.Acquiror." localSheetId="1" hidden="1">{#N/A,#N/A,TRUE,"Acq-Ass";#N/A,#N/A,TRUE,"Acq-IS";#N/A,#N/A,TRUE,"Acq-BS";#N/A,#N/A,TRUE,"Acq-CF";#N/A,#N/A,TRUE,"Acq-Proj";#N/A,#N/A,TRUE,"Acq-CapEx";#N/A,#N/A,TRUE,"Acq-Debt";#N/A,#N/A,TRUE,"Acq-Int";#N/A,#N/A,TRUE,"Acq-BD";#N/A,#N/A,TRUE,"Acq-TD";#N/A,#N/A,TRUE,"Acq-Taxes";#N/A,#N/A,TRUE,"Acq-Credit";#N/A,#N/A,TRUE,"Acq-Val";#N/A,#N/A,TRUE,"Acq-Mult Val"}</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Val." localSheetId="2" hidden="1">{#N/A,#N/A,FALSE,"Acq-Val";#N/A,#N/A,FALSE,"Acq-Mult Val"}</definedName>
    <definedName name="wrn.AcqVal." localSheetId="3" hidden="1">{#N/A,#N/A,FALSE,"Acq-Val";#N/A,#N/A,FALSE,"Acq-Mult Val"}</definedName>
    <definedName name="wrn.AcqVal." localSheetId="7" hidden="1">{#N/A,#N/A,FALSE,"Acq-Val";#N/A,#N/A,FALSE,"Acq-Mult Val"}</definedName>
    <definedName name="wrn.AcqVal." localSheetId="1" hidden="1">{#N/A,#N/A,FALSE,"Acq-Val";#N/A,#N/A,FALSE,"Acq-Mult Val"}</definedName>
    <definedName name="wrn.AcqVal." hidden="1">{#N/A,#N/A,FALSE,"Acq-Val";#N/A,#N/A,FALSE,"Acq-Mult Val"}</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2" hidden="1">{"INCOME",#N/A,FALSE,"ProNet";"VALUE",#N/A,FALSE,"ProNet"}</definedName>
    <definedName name="wrn.ALL." localSheetId="3" hidden="1">{"INCOME",#N/A,FALSE,"ProNet";"VALUE",#N/A,FALSE,"ProNet"}</definedName>
    <definedName name="wrn.ALL." localSheetId="7" hidden="1">{"INCOME",#N/A,FALSE,"ProNet";"VALUE",#N/A,FALSE,"ProNet"}</definedName>
    <definedName name="wrn.ALL." localSheetId="1" hidden="1">{"INCOME",#N/A,FALSE,"ProNet";"VALUE",#N/A,FALSE,"ProNet"}</definedName>
    <definedName name="wrn.ALL." hidden="1">{"INCOME",#N/A,FALSE,"ProNet";"VALUE",#N/A,FALSE,"ProNet"}</definedName>
    <definedName name="wrn.CHART." localSheetId="2" hidden="1">{"CHART",#N/A,FALSE,"Arch Communications"}</definedName>
    <definedName name="wrn.CHART." localSheetId="3" hidden="1">{"CHART",#N/A,FALSE,"Arch Communications"}</definedName>
    <definedName name="wrn.CHART." localSheetId="7" hidden="1">{"CHART",#N/A,FALSE,"Arch Communications"}</definedName>
    <definedName name="wrn.CHART." localSheetId="1" hidden="1">{"CHART",#N/A,FALSE,"Arch Communications"}</definedName>
    <definedName name="wrn.CHART." hidden="1">{"CHART",#N/A,FALSE,"Arch Communications"}</definedName>
    <definedName name="wrn.Combination." localSheetId="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localSheetId="3"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localSheetId="7"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localSheetId="1"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oResults." localSheetId="2" hidden="1">{#N/A,#N/A,FALSE,"Combo-Ass ";#N/A,#N/A,FALSE,"Combo-AD sum";#N/A,#N/A,FALSE,"Combo-Syn Sens";#N/A,#N/A,FALSE,"Combo-Contr";#N/A,#N/A,FALSE,"Combo-Credit Sum";#N/A,#N/A,FALSE,"Combo-Credit";#N/A,#N/A,FALSE,"Combo-AD";#N/A,#N/A,FALSE,"Combo-AD CF"}</definedName>
    <definedName name="wrn.ComboResults." localSheetId="3" hidden="1">{#N/A,#N/A,FALSE,"Combo-Ass ";#N/A,#N/A,FALSE,"Combo-AD sum";#N/A,#N/A,FALSE,"Combo-Syn Sens";#N/A,#N/A,FALSE,"Combo-Contr";#N/A,#N/A,FALSE,"Combo-Credit Sum";#N/A,#N/A,FALSE,"Combo-Credit";#N/A,#N/A,FALSE,"Combo-AD";#N/A,#N/A,FALSE,"Combo-AD CF"}</definedName>
    <definedName name="wrn.ComboResults." localSheetId="7" hidden="1">{#N/A,#N/A,FALSE,"Combo-Ass ";#N/A,#N/A,FALSE,"Combo-AD sum";#N/A,#N/A,FALSE,"Combo-Syn Sens";#N/A,#N/A,FALSE,"Combo-Contr";#N/A,#N/A,FALSE,"Combo-Credit Sum";#N/A,#N/A,FALSE,"Combo-Credit";#N/A,#N/A,FALSE,"Combo-AD";#N/A,#N/A,FALSE,"Combo-AD CF"}</definedName>
    <definedName name="wrn.ComboResults." localSheetId="1" hidden="1">{#N/A,#N/A,FALSE,"Combo-Ass ";#N/A,#N/A,FALSE,"Combo-AD sum";#N/A,#N/A,FALSE,"Combo-Syn Sens";#N/A,#N/A,FALSE,"Combo-Contr";#N/A,#N/A,FALSE,"Combo-Credit Sum";#N/A,#N/A,FALSE,"Combo-Credit";#N/A,#N/A,FALSE,"Combo-AD";#N/A,#N/A,FALSE,"Combo-AD CF"}</definedName>
    <definedName name="wrn.ComboResults." hidden="1">{#N/A,#N/A,FALSE,"Combo-Ass ";#N/A,#N/A,FALSE,"Combo-AD sum";#N/A,#N/A,FALSE,"Combo-Syn Sens";#N/A,#N/A,FALSE,"Combo-Contr";#N/A,#N/A,FALSE,"Combo-Credit Sum";#N/A,#N/A,FALSE,"Combo-Credit";#N/A,#N/A,FALSE,"Combo-AD";#N/A,#N/A,FALSE,"Combo-AD CF"}</definedName>
    <definedName name="wrn.ComboState." localSheetId="2" hidden="1">{#N/A,#N/A,FALSE,"Combo-Ass ";#N/A,#N/A,FALSE,"Combo-IS";#N/A,#N/A,FALSE,"Combo-BS";#N/A,#N/A,FALSE,"Combo-CF"}</definedName>
    <definedName name="wrn.ComboState." localSheetId="3" hidden="1">{#N/A,#N/A,FALSE,"Combo-Ass ";#N/A,#N/A,FALSE,"Combo-IS";#N/A,#N/A,FALSE,"Combo-BS";#N/A,#N/A,FALSE,"Combo-CF"}</definedName>
    <definedName name="wrn.ComboState." localSheetId="7" hidden="1">{#N/A,#N/A,FALSE,"Combo-Ass ";#N/A,#N/A,FALSE,"Combo-IS";#N/A,#N/A,FALSE,"Combo-BS";#N/A,#N/A,FALSE,"Combo-CF"}</definedName>
    <definedName name="wrn.ComboState." localSheetId="1" hidden="1">{#N/A,#N/A,FALSE,"Combo-Ass ";#N/A,#N/A,FALSE,"Combo-IS";#N/A,#N/A,FALSE,"Combo-BS";#N/A,#N/A,FALSE,"Combo-CF"}</definedName>
    <definedName name="wrn.ComboState." hidden="1">{#N/A,#N/A,FALSE,"Combo-Ass ";#N/A,#N/A,FALSE,"Combo-IS";#N/A,#N/A,FALSE,"Combo-BS";#N/A,#N/A,FALSE,"Combo-CF"}</definedName>
    <definedName name="wrn.Complete._.Report." localSheetId="2" hidden="1">{#N/A,#N/A,FALSE,"Title Page";#N/A,#N/A,FALSE,"Assumptions";#N/A,#N/A,FALSE,"EBITDA";#N/A,#N/A,FALSE,"Debt";#N/A,#N/A,FALSE,"Cov";#N/A,#N/A,FALSE,"ERET";#N/A,#N/A,FALSE,"DRET";#N/A,#N/A,FALSE,"DCF";#N/A,#N/A,FALSE,"Plan Summary";#N/A,#N/A,FALSE,"Capital Spending"}</definedName>
    <definedName name="wrn.Complete._.Report." localSheetId="3" hidden="1">{#N/A,#N/A,FALSE,"Title Page";#N/A,#N/A,FALSE,"Assumptions";#N/A,#N/A,FALSE,"EBITDA";#N/A,#N/A,FALSE,"Debt";#N/A,#N/A,FALSE,"Cov";#N/A,#N/A,FALSE,"ERET";#N/A,#N/A,FALSE,"DRET";#N/A,#N/A,FALSE,"DCF";#N/A,#N/A,FALSE,"Plan Summary";#N/A,#N/A,FALSE,"Capital Spending"}</definedName>
    <definedName name="wrn.Complete._.Report." localSheetId="7" hidden="1">{#N/A,#N/A,FALSE,"Title Page";#N/A,#N/A,FALSE,"Assumptions";#N/A,#N/A,FALSE,"EBITDA";#N/A,#N/A,FALSE,"Debt";#N/A,#N/A,FALSE,"Cov";#N/A,#N/A,FALSE,"ERET";#N/A,#N/A,FALSE,"DRET";#N/A,#N/A,FALSE,"DCF";#N/A,#N/A,FALSE,"Plan Summary";#N/A,#N/A,FALSE,"Capital Spending"}</definedName>
    <definedName name="wrn.Complete._.Report." localSheetId="1" hidden="1">{#N/A,#N/A,FALSE,"Title Page";#N/A,#N/A,FALSE,"Assumptions";#N/A,#N/A,FALSE,"EBITDA";#N/A,#N/A,FALSE,"Debt";#N/A,#N/A,FALSE,"Cov";#N/A,#N/A,FALSE,"ERET";#N/A,#N/A,FALSE,"DRET";#N/A,#N/A,FALSE,"DCF";#N/A,#N/A,FALSE,"Plan Summary";#N/A,#N/A,FALSE,"Capital Spending"}</definedName>
    <definedName name="wrn.Complete._.Report." hidden="1">{#N/A,#N/A,FALSE,"Title Page";#N/A,#N/A,FALSE,"Assumptions";#N/A,#N/A,FALSE,"EBITDA";#N/A,#N/A,FALSE,"Debt";#N/A,#N/A,FALSE,"Cov";#N/A,#N/A,FALSE,"ERET";#N/A,#N/A,FALSE,"DRET";#N/A,#N/A,FALSE,"DCF";#N/A,#N/A,FALSE,"Plan Summary";#N/A,#N/A,FALSE,"Capital Spending"}</definedName>
    <definedName name="wrn.Comps." localSheetId="2" hidden="1">{#N/A,#N/A,FALSE,"Comps"}</definedName>
    <definedName name="wrn.Comps." localSheetId="3" hidden="1">{#N/A,#N/A,FALSE,"Comps"}</definedName>
    <definedName name="wrn.Comps." localSheetId="7" hidden="1">{#N/A,#N/A,FALSE,"Comps"}</definedName>
    <definedName name="wrn.Comps." localSheetId="1" hidden="1">{#N/A,#N/A,FALSE,"Comps"}</definedName>
    <definedName name="wrn.Comps." hidden="1">{#N/A,#N/A,FALSE,"Comps"}</definedName>
    <definedName name="wrn.cotop." localSheetId="2" hidden="1">{"ReportTop",#N/A,FALSE,"report top"}</definedName>
    <definedName name="wrn.cotop." localSheetId="3" hidden="1">{"ReportTop",#N/A,FALSE,"report top"}</definedName>
    <definedName name="wrn.cotop." localSheetId="7" hidden="1">{"ReportTop",#N/A,FALSE,"report top"}</definedName>
    <definedName name="wrn.cotop." localSheetId="1" hidden="1">{"ReportTop",#N/A,FALSE,"report top"}</definedName>
    <definedName name="wrn.cotop." hidden="1">{"ReportTop",#N/A,FALSE,"report top"}</definedName>
    <definedName name="wrn.Data." localSheetId="2" hidden="1">{#N/A,#N/A,FALSE,"Comps"}</definedName>
    <definedName name="wrn.Data." localSheetId="3" hidden="1">{#N/A,#N/A,FALSE,"Comps"}</definedName>
    <definedName name="wrn.Data." localSheetId="7" hidden="1">{#N/A,#N/A,FALSE,"Comps"}</definedName>
    <definedName name="wrn.Data." localSheetId="1" hidden="1">{#N/A,#N/A,FALSE,"Comps"}</definedName>
    <definedName name="wrn.Data." hidden="1">{#N/A,#N/A,FALSE,"Comps"}</definedName>
    <definedName name="wrn.Dom." localSheetId="2" hidden="1">{"Dom_qty",#N/A,FALSE,"Domestic";"Dom_sell",#N/A,FALSE,"Domestic";"Dom_misc",#N/A,FALSE,"Domestic"}</definedName>
    <definedName name="wrn.Dom." localSheetId="3" hidden="1">{"Dom_qty",#N/A,FALSE,"Domestic";"Dom_sell",#N/A,FALSE,"Domestic";"Dom_misc",#N/A,FALSE,"Domestic"}</definedName>
    <definedName name="wrn.Dom." localSheetId="7" hidden="1">{"Dom_qty",#N/A,FALSE,"Domestic";"Dom_sell",#N/A,FALSE,"Domestic";"Dom_misc",#N/A,FALSE,"Domestic"}</definedName>
    <definedName name="wrn.Dom." localSheetId="1" hidden="1">{"Dom_qty",#N/A,FALSE,"Domestic";"Dom_sell",#N/A,FALSE,"Domestic";"Dom_misc",#N/A,FALSE,"Domestic"}</definedName>
    <definedName name="wrn.Dom." hidden="1">{"Dom_qty",#N/A,FALSE,"Domestic";"Dom_sell",#N/A,FALSE,"Domestic";"Dom_misc",#N/A,FALSE,"Domestic"}</definedName>
    <definedName name="wrn.Exp." localSheetId="2" hidden="1">{"Exp_qty",#N/A,FALSE,"Export";"Exp_sell",#N/A,FALSE,"Export";"Exp_misc",#N/A,FALSE,"Export"}</definedName>
    <definedName name="wrn.Exp." localSheetId="3" hidden="1">{"Exp_qty",#N/A,FALSE,"Export";"Exp_sell",#N/A,FALSE,"Export";"Exp_misc",#N/A,FALSE,"Export"}</definedName>
    <definedName name="wrn.Exp." localSheetId="7" hidden="1">{"Exp_qty",#N/A,FALSE,"Export";"Exp_sell",#N/A,FALSE,"Export";"Exp_misc",#N/A,FALSE,"Export"}</definedName>
    <definedName name="wrn.Exp." localSheetId="1" hidden="1">{"Exp_qty",#N/A,FALSE,"Export";"Exp_sell",#N/A,FALSE,"Export";"Exp_misc",#N/A,FALSE,"Export"}</definedName>
    <definedName name="wrn.Exp." hidden="1">{"Exp_qty",#N/A,FALSE,"Export";"Exp_sell",#N/A,FALSE,"Export";"Exp_misc",#N/A,FALSE,"Export"}</definedName>
    <definedName name="wrn.ExpCompSet." localSheetId="2" hidden="1">{"ExpCompSet",#N/A,FALSE,"Export Comp. Sets"}</definedName>
    <definedName name="wrn.ExpCompSet." localSheetId="3" hidden="1">{"ExpCompSet",#N/A,FALSE,"Export Comp. Sets"}</definedName>
    <definedName name="wrn.ExpCompSet." localSheetId="7" hidden="1">{"ExpCompSet",#N/A,FALSE,"Export Comp. Sets"}</definedName>
    <definedName name="wrn.ExpCompSet." localSheetId="1" hidden="1">{"ExpCompSet",#N/A,FALSE,"Export Comp. Sets"}</definedName>
    <definedName name="wrn.ExpCompSet." hidden="1">{"ExpCompSet",#N/A,FALSE,"Export Comp. Sets"}</definedName>
    <definedName name="wrn.fc" localSheetId="2" hidden="1">{"FCB_ALL",#N/A,FALSE,"FCB"}</definedName>
    <definedName name="wrn.fc" localSheetId="3" hidden="1">{"FCB_ALL",#N/A,FALSE,"FCB"}</definedName>
    <definedName name="wrn.fc" localSheetId="7" hidden="1">{"FCB_ALL",#N/A,FALSE,"FCB"}</definedName>
    <definedName name="wrn.fc" localSheetId="1" hidden="1">{"FCB_ALL",#N/A,FALSE,"FCB"}</definedName>
    <definedName name="wrn.fc" hidden="1">{"FCB_ALL",#N/A,FALSE,"FCB"}</definedName>
    <definedName name="wrn.fc12" localSheetId="2" hidden="1">{"FCB_ALL",#N/A,FALSE,"FCB"}</definedName>
    <definedName name="wrn.fc12" localSheetId="3" hidden="1">{"FCB_ALL",#N/A,FALSE,"FCB"}</definedName>
    <definedName name="wrn.fc12" localSheetId="7" hidden="1">{"FCB_ALL",#N/A,FALSE,"FCB"}</definedName>
    <definedName name="wrn.fc12" localSheetId="1" hidden="1">{"FCB_ALL",#N/A,FALSE,"FCB"}</definedName>
    <definedName name="wrn.fc12" hidden="1">{"FCB_ALL",#N/A,FALSE,"FCB"}</definedName>
    <definedName name="wrn.fcb" localSheetId="2" hidden="1">{"FCB_ALL",#N/A,FALSE,"FCB"}</definedName>
    <definedName name="wrn.fcb" localSheetId="3" hidden="1">{"FCB_ALL",#N/A,FALSE,"FCB"}</definedName>
    <definedName name="wrn.fcb" localSheetId="7" hidden="1">{"FCB_ALL",#N/A,FALSE,"FCB"}</definedName>
    <definedName name="wrn.fcb" localSheetId="1" hidden="1">{"FCB_ALL",#N/A,FALSE,"FCB"}</definedName>
    <definedName name="wrn.fcb" hidden="1">{"FCB_ALL",#N/A,FALSE,"FCB"}</definedName>
    <definedName name="wrn.FCB." localSheetId="2" hidden="1">{"FCB_ALL",#N/A,FALSE,"FCB"}</definedName>
    <definedName name="wrn.FCB." localSheetId="3" hidden="1">{"FCB_ALL",#N/A,FALSE,"FCB"}</definedName>
    <definedName name="wrn.FCB." localSheetId="7" hidden="1">{"FCB_ALL",#N/A,FALSE,"FCB"}</definedName>
    <definedName name="wrn.FCB." localSheetId="1" hidden="1">{"FCB_ALL",#N/A,FALSE,"FCB"}</definedName>
    <definedName name="wrn.FCB." hidden="1">{"FCB_ALL",#N/A,FALSE,"FCB"}</definedName>
    <definedName name="wrn.fcb._dcf" localSheetId="2" hidden="1">{"FCB_ALL",#N/A,FALSE,"FCB"}</definedName>
    <definedName name="wrn.fcb._dcf" localSheetId="3" hidden="1">{"FCB_ALL",#N/A,FALSE,"FCB"}</definedName>
    <definedName name="wrn.fcb._dcf" localSheetId="7" hidden="1">{"FCB_ALL",#N/A,FALSE,"FCB"}</definedName>
    <definedName name="wrn.fcb._dcf" localSheetId="1" hidden="1">{"FCB_ALL",#N/A,FALSE,"FCB"}</definedName>
    <definedName name="wrn.fcb._dcf" hidden="1">{"FCB_ALL",#N/A,FALSE,"FCB"}</definedName>
    <definedName name="wrn.fcb.1" localSheetId="2" hidden="1">{"FCB_ALL",#N/A,FALSE,"FCB"}</definedName>
    <definedName name="wrn.fcb.1" localSheetId="3" hidden="1">{"FCB_ALL",#N/A,FALSE,"FCB"}</definedName>
    <definedName name="wrn.fcb.1" localSheetId="7" hidden="1">{"FCB_ALL",#N/A,FALSE,"FCB"}</definedName>
    <definedName name="wrn.fcb.1" localSheetId="1" hidden="1">{"FCB_ALL",#N/A,FALSE,"FCB"}</definedName>
    <definedName name="wrn.fcb.1" hidden="1">{"FCB_ALL",#N/A,FALSE,"FCB"}</definedName>
    <definedName name="wrn.fcb.9" localSheetId="2" hidden="1">{"FCB_ALL",#N/A,FALSE,"FCB"}</definedName>
    <definedName name="wrn.fcb.9" localSheetId="3" hidden="1">{"FCB_ALL",#N/A,FALSE,"FCB"}</definedName>
    <definedName name="wrn.fcb.9" localSheetId="7" hidden="1">{"FCB_ALL",#N/A,FALSE,"FCB"}</definedName>
    <definedName name="wrn.fcb.9" localSheetId="1" hidden="1">{"FCB_ALL",#N/A,FALSE,"FCB"}</definedName>
    <definedName name="wrn.fcb.9" hidden="1">{"FCB_ALL",#N/A,FALSE,"FCB"}</definedName>
    <definedName name="wrn.fcb1" localSheetId="2" hidden="1">{"FCB_ALL",#N/A,FALSE,"FCB"}</definedName>
    <definedName name="wrn.fcb1" localSheetId="3" hidden="1">{"FCB_ALL",#N/A,FALSE,"FCB"}</definedName>
    <definedName name="wrn.fcb1" localSheetId="7" hidden="1">{"FCB_ALL",#N/A,FALSE,"FCB"}</definedName>
    <definedName name="wrn.fcb1" localSheetId="1" hidden="1">{"FCB_ALL",#N/A,FALSE,"FCB"}</definedName>
    <definedName name="wrn.fcb1" hidden="1">{"FCB_ALL",#N/A,FALSE,"FCB"}</definedName>
    <definedName name="wrn.fcb10" localSheetId="2" hidden="1">{"FCB_ALL",#N/A,FALSE,"FCB"}</definedName>
    <definedName name="wrn.fcb10" localSheetId="3" hidden="1">{"FCB_ALL",#N/A,FALSE,"FCB"}</definedName>
    <definedName name="wrn.fcb10" localSheetId="7" hidden="1">{"FCB_ALL",#N/A,FALSE,"FCB"}</definedName>
    <definedName name="wrn.fcb10" localSheetId="1" hidden="1">{"FCB_ALL",#N/A,FALSE,"FCB"}</definedName>
    <definedName name="wrn.fcb10" hidden="1">{"FCB_ALL",#N/A,FALSE,"FCB"}</definedName>
    <definedName name="wrn.fcb11" localSheetId="2" hidden="1">{"FCB_ALL",#N/A,FALSE,"FCB"}</definedName>
    <definedName name="wrn.fcb11" localSheetId="3" hidden="1">{"FCB_ALL",#N/A,FALSE,"FCB"}</definedName>
    <definedName name="wrn.fcb11" localSheetId="7" hidden="1">{"FCB_ALL",#N/A,FALSE,"FCB"}</definedName>
    <definedName name="wrn.fcb11" localSheetId="1" hidden="1">{"FCB_ALL",#N/A,FALSE,"FCB"}</definedName>
    <definedName name="wrn.fcb11" hidden="1">{"FCB_ALL",#N/A,FALSE,"FCB"}</definedName>
    <definedName name="wrn.fcb2" localSheetId="2" hidden="1">{"FCB_ALL",#N/A,FALSE,"FCB"}</definedName>
    <definedName name="wrn.fcb2" localSheetId="3" hidden="1">{"FCB_ALL",#N/A,FALSE,"FCB"}</definedName>
    <definedName name="wrn.fcb2" localSheetId="7" hidden="1">{"FCB_ALL",#N/A,FALSE,"FCB"}</definedName>
    <definedName name="wrn.fcb2" localSheetId="1" hidden="1">{"FCB_ALL",#N/A,FALSE,"FCB"}</definedName>
    <definedName name="wrn.fcb2" hidden="1">{"FCB_ALL",#N/A,FALSE,"FCB"}</definedName>
    <definedName name="wrn.fcb2_dcf" localSheetId="2" hidden="1">{"FCB_ALL",#N/A,FALSE,"FCB"}</definedName>
    <definedName name="wrn.fcb2_dcf" localSheetId="3" hidden="1">{"FCB_ALL",#N/A,FALSE,"FCB"}</definedName>
    <definedName name="wrn.fcb2_dcf" localSheetId="7" hidden="1">{"FCB_ALL",#N/A,FALSE,"FCB"}</definedName>
    <definedName name="wrn.fcb2_dcf" localSheetId="1" hidden="1">{"FCB_ALL",#N/A,FALSE,"FCB"}</definedName>
    <definedName name="wrn.fcb2_dcf" hidden="1">{"FCB_ALL",#N/A,FALSE,"FCB"}</definedName>
    <definedName name="wrn.fcb3" localSheetId="2" hidden="1">{"FCB_ALL",#N/A,FALSE,"FCB"}</definedName>
    <definedName name="wrn.fcb3" localSheetId="3" hidden="1">{"FCB_ALL",#N/A,FALSE,"FCB"}</definedName>
    <definedName name="wrn.fcb3" localSheetId="7" hidden="1">{"FCB_ALL",#N/A,FALSE,"FCB"}</definedName>
    <definedName name="wrn.fcb3" localSheetId="1" hidden="1">{"FCB_ALL",#N/A,FALSE,"FCB"}</definedName>
    <definedName name="wrn.fcb3" hidden="1">{"FCB_ALL",#N/A,FALSE,"FCB"}</definedName>
    <definedName name="wrn.fcb4" localSheetId="2" hidden="1">{"FCB_ALL",#N/A,FALSE,"FCB"}</definedName>
    <definedName name="wrn.fcb4" localSheetId="3" hidden="1">{"FCB_ALL",#N/A,FALSE,"FCB"}</definedName>
    <definedName name="wrn.fcb4" localSheetId="7" hidden="1">{"FCB_ALL",#N/A,FALSE,"FCB"}</definedName>
    <definedName name="wrn.fcb4" localSheetId="1" hidden="1">{"FCB_ALL",#N/A,FALSE,"FCB"}</definedName>
    <definedName name="wrn.fcb4" hidden="1">{"FCB_ALL",#N/A,FALSE,"FCB"}</definedName>
    <definedName name="wrn.fcb5" localSheetId="2" hidden="1">{"FCB_ALL",#N/A,FALSE,"FCB"}</definedName>
    <definedName name="wrn.fcb5" localSheetId="3" hidden="1">{"FCB_ALL",#N/A,FALSE,"FCB"}</definedName>
    <definedName name="wrn.fcb5" localSheetId="7" hidden="1">{"FCB_ALL",#N/A,FALSE,"FCB"}</definedName>
    <definedName name="wrn.fcb5" localSheetId="1" hidden="1">{"FCB_ALL",#N/A,FALSE,"FCB"}</definedName>
    <definedName name="wrn.fcb5" hidden="1">{"FCB_ALL",#N/A,FALSE,"FCB"}</definedName>
    <definedName name="wrn.fcb6" localSheetId="2" hidden="1">{"FCB_ALL",#N/A,FALSE,"FCB"}</definedName>
    <definedName name="wrn.fcb6" localSheetId="3" hidden="1">{"FCB_ALL",#N/A,FALSE,"FCB"}</definedName>
    <definedName name="wrn.fcb6" localSheetId="7" hidden="1">{"FCB_ALL",#N/A,FALSE,"FCB"}</definedName>
    <definedName name="wrn.fcb6" localSheetId="1" hidden="1">{"FCB_ALL",#N/A,FALSE,"FCB"}</definedName>
    <definedName name="wrn.fcb6" hidden="1">{"FCB_ALL",#N/A,FALSE,"FCB"}</definedName>
    <definedName name="wrn.fcb7" localSheetId="2" hidden="1">{"FCB_ALL",#N/A,FALSE,"FCB"}</definedName>
    <definedName name="wrn.fcb7" localSheetId="3" hidden="1">{"FCB_ALL",#N/A,FALSE,"FCB"}</definedName>
    <definedName name="wrn.fcb7" localSheetId="7" hidden="1">{"FCB_ALL",#N/A,FALSE,"FCB"}</definedName>
    <definedName name="wrn.fcb7" localSheetId="1" hidden="1">{"FCB_ALL",#N/A,FALSE,"FCB"}</definedName>
    <definedName name="wrn.fcb7" hidden="1">{"FCB_ALL",#N/A,FALSE,"FCB"}</definedName>
    <definedName name="wrn.fcb8" localSheetId="2" hidden="1">{"FCB_ALL",#N/A,FALSE,"FCB"}</definedName>
    <definedName name="wrn.fcb8" localSheetId="3" hidden="1">{"FCB_ALL",#N/A,FALSE,"FCB"}</definedName>
    <definedName name="wrn.fcb8" localSheetId="7" hidden="1">{"FCB_ALL",#N/A,FALSE,"FCB"}</definedName>
    <definedName name="wrn.fcb8" localSheetId="1" hidden="1">{"FCB_ALL",#N/A,FALSE,"FCB"}</definedName>
    <definedName name="wrn.fcb8" hidden="1">{"FCB_ALL",#N/A,FALSE,"FCB"}</definedName>
    <definedName name="wrn.fcb9" localSheetId="2" hidden="1">{"FCB_ALL",#N/A,FALSE,"FCB"}</definedName>
    <definedName name="wrn.fcb9" localSheetId="3" hidden="1">{"FCB_ALL",#N/A,FALSE,"FCB"}</definedName>
    <definedName name="wrn.fcb9" localSheetId="7" hidden="1">{"FCB_ALL",#N/A,FALSE,"FCB"}</definedName>
    <definedName name="wrn.fcb9" localSheetId="1" hidden="1">{"FCB_ALL",#N/A,FALSE,"FCB"}</definedName>
    <definedName name="wrn.fcb9" hidden="1">{"FCB_ALL",#N/A,FALSE,"FCB"}</definedName>
    <definedName name="wrn.Financial._.Statements." localSheetId="2" hidden="1">{#N/A,#N/A,TRUE,"Hist &amp; Proj BS 98-02";#N/A,#N/A,TRUE,"Hist &amp; Proj IS 98-02";#N/A,#N/A,TRUE,"Hist &amp; Proj Oper Exp 98-02";#N/A,#N/A,TRUE,"Hist &amp; Proj CF 99-02";#N/A,#N/A,TRUE,"Mnthly Cash 99";#N/A,#N/A,TRUE,"Mnthly Cash 00";#N/A,#N/A,TRUE,"Mnthly Cash 01";#N/A,#N/A,TRUE,"Mnthly Cash 02";#N/A,#N/A,TRUE,"Mnthly IS 99";#N/A,#N/A,TRUE,"Mnthly IS 00";#N/A,#N/A,TRUE,"Mnthly IS 01";#N/A,#N/A,TRUE,"Mnthly IS 02"}</definedName>
    <definedName name="wrn.Financial._.Statements." localSheetId="3" hidden="1">{#N/A,#N/A,TRUE,"Hist &amp; Proj BS 98-02";#N/A,#N/A,TRUE,"Hist &amp; Proj IS 98-02";#N/A,#N/A,TRUE,"Hist &amp; Proj Oper Exp 98-02";#N/A,#N/A,TRUE,"Hist &amp; Proj CF 99-02";#N/A,#N/A,TRUE,"Mnthly Cash 99";#N/A,#N/A,TRUE,"Mnthly Cash 00";#N/A,#N/A,TRUE,"Mnthly Cash 01";#N/A,#N/A,TRUE,"Mnthly Cash 02";#N/A,#N/A,TRUE,"Mnthly IS 99";#N/A,#N/A,TRUE,"Mnthly IS 00";#N/A,#N/A,TRUE,"Mnthly IS 01";#N/A,#N/A,TRUE,"Mnthly IS 02"}</definedName>
    <definedName name="wrn.Financial._.Statements." localSheetId="7" hidden="1">{#N/A,#N/A,TRUE,"Hist &amp; Proj BS 98-02";#N/A,#N/A,TRUE,"Hist &amp; Proj IS 98-02";#N/A,#N/A,TRUE,"Hist &amp; Proj Oper Exp 98-02";#N/A,#N/A,TRUE,"Hist &amp; Proj CF 99-02";#N/A,#N/A,TRUE,"Mnthly Cash 99";#N/A,#N/A,TRUE,"Mnthly Cash 00";#N/A,#N/A,TRUE,"Mnthly Cash 01";#N/A,#N/A,TRUE,"Mnthly Cash 02";#N/A,#N/A,TRUE,"Mnthly IS 99";#N/A,#N/A,TRUE,"Mnthly IS 00";#N/A,#N/A,TRUE,"Mnthly IS 01";#N/A,#N/A,TRUE,"Mnthly IS 02"}</definedName>
    <definedName name="wrn.Financial._.Statements." localSheetId="1" hidden="1">{#N/A,#N/A,TRUE,"Hist &amp; Proj BS 98-02";#N/A,#N/A,TRUE,"Hist &amp; Proj IS 98-02";#N/A,#N/A,TRUE,"Hist &amp; Proj Oper Exp 98-02";#N/A,#N/A,TRUE,"Hist &amp; Proj CF 99-02";#N/A,#N/A,TRUE,"Mnthly Cash 99";#N/A,#N/A,TRUE,"Mnthly Cash 00";#N/A,#N/A,TRUE,"Mnthly Cash 01";#N/A,#N/A,TRUE,"Mnthly Cash 02";#N/A,#N/A,TRUE,"Mnthly IS 99";#N/A,#N/A,TRUE,"Mnthly IS 00";#N/A,#N/A,TRUE,"Mnthly IS 01";#N/A,#N/A,TRUE,"Mnthly IS 02"}</definedName>
    <definedName name="wrn.Financial._.Statements." hidden="1">{#N/A,#N/A,TRUE,"Hist &amp; Proj BS 98-02";#N/A,#N/A,TRUE,"Hist &amp; Proj IS 98-02";#N/A,#N/A,TRUE,"Hist &amp; Proj Oper Exp 98-02";#N/A,#N/A,TRUE,"Hist &amp; Proj CF 99-02";#N/A,#N/A,TRUE,"Mnthly Cash 99";#N/A,#N/A,TRUE,"Mnthly Cash 00";#N/A,#N/A,TRUE,"Mnthly Cash 01";#N/A,#N/A,TRUE,"Mnthly Cash 02";#N/A,#N/A,TRUE,"Mnthly IS 99";#N/A,#N/A,TRUE,"Mnthly IS 00";#N/A,#N/A,TRUE,"Mnthly IS 01";#N/A,#N/A,TRUE,"Mnthly IS 02"}</definedName>
    <definedName name="wrn.Freq_Res." localSheetId="2" hidden="1">{#N/A,#N/A,TRUE,"FR_HC";#N/A,#N/A,TRUE,"FR_REST";#N/A,#N/A,TRUE,"FR_RETA";#N/A,#N/A,TRUE,"FR_TECSOF";#N/A,#N/A,TRUE,"FR_NETTEC";#N/A,#N/A,TRUE,"FR_CLISER"}</definedName>
    <definedName name="wrn.Freq_Res." localSheetId="3" hidden="1">{#N/A,#N/A,TRUE,"FR_HC";#N/A,#N/A,TRUE,"FR_REST";#N/A,#N/A,TRUE,"FR_RETA";#N/A,#N/A,TRUE,"FR_TECSOF";#N/A,#N/A,TRUE,"FR_NETTEC";#N/A,#N/A,TRUE,"FR_CLISER"}</definedName>
    <definedName name="wrn.Freq_Res." localSheetId="7" hidden="1">{#N/A,#N/A,TRUE,"FR_HC";#N/A,#N/A,TRUE,"FR_REST";#N/A,#N/A,TRUE,"FR_RETA";#N/A,#N/A,TRUE,"FR_TECSOF";#N/A,#N/A,TRUE,"FR_NETTEC";#N/A,#N/A,TRUE,"FR_CLISER"}</definedName>
    <definedName name="wrn.Freq_Res." localSheetId="1" hidden="1">{#N/A,#N/A,TRUE,"FR_HC";#N/A,#N/A,TRUE,"FR_REST";#N/A,#N/A,TRUE,"FR_RETA";#N/A,#N/A,TRUE,"FR_TECSOF";#N/A,#N/A,TRUE,"FR_NETTEC";#N/A,#N/A,TRUE,"FR_CLISER"}</definedName>
    <definedName name="wrn.Freq_Res." hidden="1">{#N/A,#N/A,TRUE,"FR_HC";#N/A,#N/A,TRUE,"FR_REST";#N/A,#N/A,TRUE,"FR_RETA";#N/A,#N/A,TRUE,"FR_TECSOF";#N/A,#N/A,TRUE,"FR_NETTEC";#N/A,#N/A,TRUE,"FR_CLISER"}</definedName>
    <definedName name="wrn.full." localSheetId="2" hidden="1">{"cover",#N/A,FALSE,"cover";"bal",#N/A,FALSE,"BALANCE";"inc",#N/A,FALSE,"INCOME";"cash",#N/A,FALSE,"CASH";"da",#N/A,FALSE,"D&amp;A";"page",#N/A,FALSE,"pageassum";"mfg",#N/A,FALSE,"mfgassum"}</definedName>
    <definedName name="wrn.full." localSheetId="3" hidden="1">{"cover",#N/A,FALSE,"cover";"bal",#N/A,FALSE,"BALANCE";"inc",#N/A,FALSE,"INCOME";"cash",#N/A,FALSE,"CASH";"da",#N/A,FALSE,"D&amp;A";"page",#N/A,FALSE,"pageassum";"mfg",#N/A,FALSE,"mfgassum"}</definedName>
    <definedName name="wrn.full." localSheetId="7" hidden="1">{"cover",#N/A,FALSE,"cover";"bal",#N/A,FALSE,"BALANCE";"inc",#N/A,FALSE,"INCOME";"cash",#N/A,FALSE,"CASH";"da",#N/A,FALSE,"D&amp;A";"page",#N/A,FALSE,"pageassum";"mfg",#N/A,FALSE,"mfgassum"}</definedName>
    <definedName name="wrn.full." localSheetId="1" hidden="1">{"cover",#N/A,FALSE,"cover";"bal",#N/A,FALSE,"BALANCE";"inc",#N/A,FALSE,"INCOME";"cash",#N/A,FALSE,"CASH";"da",#N/A,FALSE,"D&amp;A";"page",#N/A,FALSE,"pageassum";"mfg",#N/A,FALSE,"mfgassum"}</definedName>
    <definedName name="wrn.full." hidden="1">{"cover",#N/A,FALSE,"cover";"bal",#N/A,FALSE,"BALANCE";"inc",#N/A,FALSE,"INCOME";"cash",#N/A,FALSE,"CASH";"da",#N/A,FALSE,"D&amp;A";"page",#N/A,FALSE,"pageassum";"mfg",#N/A,FALSE,"mfgassum"}</definedName>
    <definedName name="wrn.GEER_report." localSheetId="2" hidden="1">{#N/A,#N/A,FALSE,"Table_Ass.";#N/A,#N/A,FALSE,"# of cust";#N/A,#N/A,FALSE,"Res_Report";#N/A,#N/A,FALSE,"Income Statement";"Qtr Cust",#N/A,FALSE,"Qtrly Proj"}</definedName>
    <definedName name="wrn.GEER_report." localSheetId="3" hidden="1">{#N/A,#N/A,FALSE,"Table_Ass.";#N/A,#N/A,FALSE,"# of cust";#N/A,#N/A,FALSE,"Res_Report";#N/A,#N/A,FALSE,"Income Statement";"Qtr Cust",#N/A,FALSE,"Qtrly Proj"}</definedName>
    <definedName name="wrn.GEER_report." localSheetId="7" hidden="1">{#N/A,#N/A,FALSE,"Table_Ass.";#N/A,#N/A,FALSE,"# of cust";#N/A,#N/A,FALSE,"Res_Report";#N/A,#N/A,FALSE,"Income Statement";"Qtr Cust",#N/A,FALSE,"Qtrly Proj"}</definedName>
    <definedName name="wrn.GEER_report." localSheetId="1" hidden="1">{#N/A,#N/A,FALSE,"Table_Ass.";#N/A,#N/A,FALSE,"# of cust";#N/A,#N/A,FALSE,"Res_Report";#N/A,#N/A,FALSE,"Income Statement";"Qtr Cust",#N/A,FALSE,"Qtrly Proj"}</definedName>
    <definedName name="wrn.GEER_report." hidden="1">{#N/A,#N/A,FALSE,"Table_Ass.";#N/A,#N/A,FALSE,"# of cust";#N/A,#N/A,FALSE,"Res_Report";#N/A,#N/A,FALSE,"Income Statement";"Qtr Cust",#N/A,FALSE,"Qtrly Proj"}</definedName>
    <definedName name="wrn.graphs." localSheetId="2" hidden="1">{"mkt cap",#N/A,FALSE,"Graph-market-cap";"price",#N/A,FALSE,"Graph-Price";"ebit",#N/A,FALSE,"Graph-EBIT-DA";"ebitda",#N/A,FALSE,"Graph-EBIT-DA"}</definedName>
    <definedName name="wrn.graphs." localSheetId="3" hidden="1">{"mkt cap",#N/A,FALSE,"Graph-market-cap";"price",#N/A,FALSE,"Graph-Price";"ebit",#N/A,FALSE,"Graph-EBIT-DA";"ebitda",#N/A,FALSE,"Graph-EBIT-DA"}</definedName>
    <definedName name="wrn.graphs." localSheetId="7" hidden="1">{"mkt cap",#N/A,FALSE,"Graph-market-cap";"price",#N/A,FALSE,"Graph-Price";"ebit",#N/A,FALSE,"Graph-EBIT-DA";"ebitda",#N/A,FALSE,"Graph-EBIT-DA"}</definedName>
    <definedName name="wrn.graphs." localSheetId="1" hidden="1">{"mkt cap",#N/A,FALSE,"Graph-market-cap";"price",#N/A,FALSE,"Graph-Price";"ebit",#N/A,FALSE,"Graph-EBIT-DA";"ebitda",#N/A,FALSE,"Graph-EBIT-DA"}</definedName>
    <definedName name="wrn.graphs." hidden="1">{"mkt cap",#N/A,FALSE,"Graph-market-cap";"price",#N/A,FALSE,"Graph-Price";"ebit",#N/A,FALSE,"Graph-EBIT-DA";"ebitda",#N/A,FALSE,"Graph-EBIT-DA"}</definedName>
    <definedName name="wrn.gth." localSheetId="2" hidden="1">{#N/A,#N/A,FALSE,"Title Page";#N/A,#N/A,FALSE,"Summary Sheet"}</definedName>
    <definedName name="wrn.gth." localSheetId="3" hidden="1">{#N/A,#N/A,FALSE,"Title Page";#N/A,#N/A,FALSE,"Summary Sheet"}</definedName>
    <definedName name="wrn.gth." localSheetId="7" hidden="1">{#N/A,#N/A,FALSE,"Title Page";#N/A,#N/A,FALSE,"Summary Sheet"}</definedName>
    <definedName name="wrn.gth." localSheetId="1" hidden="1">{#N/A,#N/A,FALSE,"Title Page";#N/A,#N/A,FALSE,"Summary Sheet"}</definedName>
    <definedName name="wrn.gth." hidden="1">{#N/A,#N/A,FALSE,"Title Page";#N/A,#N/A,FALSE,"Summary Sheet"}</definedName>
    <definedName name="wrn.IVTI_Rep." localSheetId="2" hidden="1">{#N/A,#N/A,FALSE,"Title Page";#N/A,#N/A,FALSE,"Summary Sheet";#N/A,#N/A,FALSE,"Fiscal Year Income Statement";#N/A,#N/A,FALSE,"Valuation Summary";#N/A,#N/A,FALSE,"Comps with IVT";#N/A,#N/A,FALSE,"Comps without IVT"}</definedName>
    <definedName name="wrn.IVTI_Rep." localSheetId="3" hidden="1">{#N/A,#N/A,FALSE,"Title Page";#N/A,#N/A,FALSE,"Summary Sheet";#N/A,#N/A,FALSE,"Fiscal Year Income Statement";#N/A,#N/A,FALSE,"Valuation Summary";#N/A,#N/A,FALSE,"Comps with IVT";#N/A,#N/A,FALSE,"Comps without IVT"}</definedName>
    <definedName name="wrn.IVTI_Rep." localSheetId="7" hidden="1">{#N/A,#N/A,FALSE,"Title Page";#N/A,#N/A,FALSE,"Summary Sheet";#N/A,#N/A,FALSE,"Fiscal Year Income Statement";#N/A,#N/A,FALSE,"Valuation Summary";#N/A,#N/A,FALSE,"Comps with IVT";#N/A,#N/A,FALSE,"Comps without IVT"}</definedName>
    <definedName name="wrn.IVTI_Rep." localSheetId="1" hidden="1">{#N/A,#N/A,FALSE,"Title Page";#N/A,#N/A,FALSE,"Summary Sheet";#N/A,#N/A,FALSE,"Fiscal Year Income Statement";#N/A,#N/A,FALSE,"Valuation Summary";#N/A,#N/A,FALSE,"Comps with IVT";#N/A,#N/A,FALSE,"Comps without IVT"}</definedName>
    <definedName name="wrn.IVTI_Rep." hidden="1">{#N/A,#N/A,FALSE,"Title Page";#N/A,#N/A,FALSE,"Summary Sheet";#N/A,#N/A,FALSE,"Fiscal Year Income Statement";#N/A,#N/A,FALSE,"Valuation Summary";#N/A,#N/A,FALSE,"Comps with IVT";#N/A,#N/A,FALSE,"Comps without IVT"}</definedName>
    <definedName name="wrn.JODM._.Graphs." localSheetId="2" hidden="1">{"graph",#N/A,FALSE,"WWJU";"graph",#N/A,FALSE,"WWSEM";"graph",#N/A,FALSE,"GOMJU";"graph",#N/A,FALSE,"GOMSEM";"graph",#N/A,FALSE,"NSJU";"graph",#N/A,FALSE,"NSSEM";"graph",#N/A,FALSE,"WAJU";"graph",#N/A,FALSE,"STOCKPRI";"graph",#N/A,FALSE,"CFTEV";"graph",#N/A,FALSE,"NAV-RCV";"graph",#N/A,FALSE,"CRUDEWW"}</definedName>
    <definedName name="wrn.JODM._.Graphs." localSheetId="3" hidden="1">{"graph",#N/A,FALSE,"WWJU";"graph",#N/A,FALSE,"WWSEM";"graph",#N/A,FALSE,"GOMJU";"graph",#N/A,FALSE,"GOMSEM";"graph",#N/A,FALSE,"NSJU";"graph",#N/A,FALSE,"NSSEM";"graph",#N/A,FALSE,"WAJU";"graph",#N/A,FALSE,"STOCKPRI";"graph",#N/A,FALSE,"CFTEV";"graph",#N/A,FALSE,"NAV-RCV";"graph",#N/A,FALSE,"CRUDEWW"}</definedName>
    <definedName name="wrn.JODM._.Graphs." localSheetId="7"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Main._.Fields." localSheetId="2"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3"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7"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new." localSheetId="2" hidden="1">{#N/A,#N/A,FALSE,"Impl";#N/A,#N/A,FALSE,"sum";#N/A,#N/A,FALSE,"cat";#N/A,#N/A,FALSE,"cum";#N/A,#N/A,FALSE,"varity";#N/A,#N/A,FALSE,"ddc";#N/A,#N/A,FALSE,"man";#N/A,#N/A,FALSE,"metra";#N/A,#N/A,FALSE,"volvo"}</definedName>
    <definedName name="wrn.new." localSheetId="3" hidden="1">{#N/A,#N/A,FALSE,"Impl";#N/A,#N/A,FALSE,"sum";#N/A,#N/A,FALSE,"cat";#N/A,#N/A,FALSE,"cum";#N/A,#N/A,FALSE,"varity";#N/A,#N/A,FALSE,"ddc";#N/A,#N/A,FALSE,"man";#N/A,#N/A,FALSE,"metra";#N/A,#N/A,FALSE,"volvo"}</definedName>
    <definedName name="wrn.new." localSheetId="7" hidden="1">{#N/A,#N/A,FALSE,"Impl";#N/A,#N/A,FALSE,"sum";#N/A,#N/A,FALSE,"cat";#N/A,#N/A,FALSE,"cum";#N/A,#N/A,FALSE,"varity";#N/A,#N/A,FALSE,"ddc";#N/A,#N/A,FALSE,"man";#N/A,#N/A,FALSE,"metra";#N/A,#N/A,FALSE,"volvo"}</definedName>
    <definedName name="wrn.new." localSheetId="1" hidden="1">{#N/A,#N/A,FALSE,"Impl";#N/A,#N/A,FALSE,"sum";#N/A,#N/A,FALSE,"cat";#N/A,#N/A,FALSE,"cum";#N/A,#N/A,FALSE,"varity";#N/A,#N/A,FALSE,"ddc";#N/A,#N/A,FALSE,"man";#N/A,#N/A,FALSE,"metra";#N/A,#N/A,FALSE,"volvo"}</definedName>
    <definedName name="wrn.new." hidden="1">{#N/A,#N/A,FALSE,"Impl";#N/A,#N/A,FALSE,"sum";#N/A,#N/A,FALSE,"cat";#N/A,#N/A,FALSE,"cum";#N/A,#N/A,FALSE,"varity";#N/A,#N/A,FALSE,"ddc";#N/A,#N/A,FALSE,"man";#N/A,#N/A,FALSE,"metra";#N/A,#N/A,FALSE,"volvo"}</definedName>
    <definedName name="wrn.ONTK." localSheetId="2" hidden="1">{#N/A,#N/A,FALSE,"Title Page";#N/A,#N/A,FALSE,"Summary Sheet";#N/A,#N/A,FALSE,"Quarterly Income Statement";#N/A,#N/A,FALSE,"Proforma QTR Income Statement";#N/A,#N/A,FALSE,"Fiscal Year Income Statement";#N/A,#N/A,FALSE,"Valuation Summary";#N/A,#N/A,FALSE,"Comps Without";#N/A,#N/A,FALSE,"Comps With"}</definedName>
    <definedName name="wrn.ONTK." localSheetId="3" hidden="1">{#N/A,#N/A,FALSE,"Title Page";#N/A,#N/A,FALSE,"Summary Sheet";#N/A,#N/A,FALSE,"Quarterly Income Statement";#N/A,#N/A,FALSE,"Proforma QTR Income Statement";#N/A,#N/A,FALSE,"Fiscal Year Income Statement";#N/A,#N/A,FALSE,"Valuation Summary";#N/A,#N/A,FALSE,"Comps Without";#N/A,#N/A,FALSE,"Comps With"}</definedName>
    <definedName name="wrn.ONTK." localSheetId="7" hidden="1">{#N/A,#N/A,FALSE,"Title Page";#N/A,#N/A,FALSE,"Summary Sheet";#N/A,#N/A,FALSE,"Quarterly Income Statement";#N/A,#N/A,FALSE,"Proforma QTR Income Statement";#N/A,#N/A,FALSE,"Fiscal Year Income Statement";#N/A,#N/A,FALSE,"Valuation Summary";#N/A,#N/A,FALSE,"Comps Without";#N/A,#N/A,FALSE,"Comps With"}</definedName>
    <definedName name="wrn.ONTK." localSheetId="1" hidden="1">{#N/A,#N/A,FALSE,"Title Page";#N/A,#N/A,FALSE,"Summary Sheet";#N/A,#N/A,FALSE,"Quarterly Income Statement";#N/A,#N/A,FALSE,"Proforma QTR Income Statement";#N/A,#N/A,FALSE,"Fiscal Year Income Statement";#N/A,#N/A,FALSE,"Valuation Summary";#N/A,#N/A,FALSE,"Comps Without";#N/A,#N/A,FALSE,"Comps With"}</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PLX." localSheetId="2" hidden="1">{"cred comp",#N/A,FALSE,"Comparable Credit Analysis";"IS",#N/A,FALSE,"IS";"Sensitivity",#N/A,FALSE,"Sensitivity";"BS",#N/A,FALSE,"BS";"Bond Summary",#N/A,FALSE,"B Summary";"AD",#N/A,FALSE,"Accretion";"NAV",#N/A,FALSE,"NAV";"SU",#N/A,FALSE,"S&amp;U";"acq. study",#N/A,FALSE,"Acq. Study";"F Charges",#N/A,FALSE,"Fixed Charges"}</definedName>
    <definedName name="wrn.PLX." localSheetId="3" hidden="1">{"cred comp",#N/A,FALSE,"Comparable Credit Analysis";"IS",#N/A,FALSE,"IS";"Sensitivity",#N/A,FALSE,"Sensitivity";"BS",#N/A,FALSE,"BS";"Bond Summary",#N/A,FALSE,"B Summary";"AD",#N/A,FALSE,"Accretion";"NAV",#N/A,FALSE,"NAV";"SU",#N/A,FALSE,"S&amp;U";"acq. study",#N/A,FALSE,"Acq. Study";"F Charges",#N/A,FALSE,"Fixed Charges"}</definedName>
    <definedName name="wrn.PLX." localSheetId="7"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rint._.All." localSheetId="2" hidden="1">{"Str Model",#N/A,TRUE,"Store Model";"RevProj By QTR",#N/A,TRUE,"Rev Proj";"RevProj By Yr",#N/A,TRUE,"Rev Proj";"Qtr Model",#N/A,TRUE,"Model";"Bal Sheet",#N/A,TRUE,"Bal Sheet";"Cash Flow",#N/A,TRUE,"Cash Flow";"Yrly Model",#N/A,TRUE,"Income Year"}</definedName>
    <definedName name="wrn.Print._.All." localSheetId="3" hidden="1">{"Str Model",#N/A,TRUE,"Store Model";"RevProj By QTR",#N/A,TRUE,"Rev Proj";"RevProj By Yr",#N/A,TRUE,"Rev Proj";"Qtr Model",#N/A,TRUE,"Model";"Bal Sheet",#N/A,TRUE,"Bal Sheet";"Cash Flow",#N/A,TRUE,"Cash Flow";"Yrly Model",#N/A,TRUE,"Income Year"}</definedName>
    <definedName name="wrn.Print._.All." localSheetId="7" hidden="1">{"Str Model",#N/A,TRUE,"Store Model";"RevProj By QTR",#N/A,TRUE,"Rev Proj";"RevProj By Yr",#N/A,TRUE,"Rev Proj";"Qtr Model",#N/A,TRUE,"Model";"Bal Sheet",#N/A,TRUE,"Bal Sheet";"Cash Flow",#N/A,TRUE,"Cash Flow";"Yrly Model",#N/A,TRUE,"Income Year"}</definedName>
    <definedName name="wrn.Print._.All." localSheetId="1" hidden="1">{"Str Model",#N/A,TRUE,"Store Model";"RevProj By QTR",#N/A,TRUE,"Rev Proj";"RevProj By Yr",#N/A,TRUE,"Rev Proj";"Qtr Model",#N/A,TRUE,"Model";"Bal Sheet",#N/A,TRUE,"Bal Sheet";"Cash Flow",#N/A,TRUE,"Cash Flow";"Yrly Model",#N/A,TRUE,"Income Year"}</definedName>
    <definedName name="wrn.Print._.All." hidden="1">{"Str Model",#N/A,TRUE,"Store Model";"RevProj By QTR",#N/A,TRUE,"Rev Proj";"RevProj By Yr",#N/A,TRUE,"Rev Proj";"Qtr Model",#N/A,TRUE,"Model";"Bal Sheet",#N/A,TRUE,"Bal Sheet";"Cash Flow",#N/A,TRUE,"Cash Flow";"Yrly Model",#N/A,TRUE,"Income Year"}</definedName>
    <definedName name="wrn.print._.graphs." localSheetId="2"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3" hidden="1">{"inputs raw data",#N/A,TRUE,"INPUT"}</definedName>
    <definedName name="wrn.print._.raw._.data._.entry." localSheetId="7" hidden="1">{"inputs raw data",#N/A,TRUE,"INPUT"}</definedName>
    <definedName name="wrn.print._.raw._.data._.entry." localSheetId="1" hidden="1">{"inputs raw data",#N/A,TRUE,"INPUT"}</definedName>
    <definedName name="wrn.print._.raw._.data._.entry." hidden="1">{"inputs raw data",#N/A,TRUE,"INPUT"}</definedName>
    <definedName name="wrn.print._.summary._.sheets." localSheetId="2" hidden="1">{"summary1",#N/A,TRUE,"Comps";"summary2",#N/A,TRUE,"Comps";"summary3",#N/A,TRUE,"Comps"}</definedName>
    <definedName name="wrn.print._.summary._.sheets." localSheetId="3" hidden="1">{"summary1",#N/A,TRUE,"Comps";"summary2",#N/A,TRUE,"Comps";"summary3",#N/A,TRUE,"Comps"}</definedName>
    <definedName name="wrn.print._.summary._.sheets." localSheetId="7" hidden="1">{"summary1",#N/A,TRUE,"Comps";"summary2",#N/A,TRUE,"Comps";"summary3",#N/A,TRUE,"Comps"}</definedName>
    <definedName name="wrn.print._.summary._.sheets." localSheetId="1" hidden="1">{"summary1",#N/A,TRUE,"Comps";"summary2",#N/A,TRUE,"Comps";"summary3",#N/A,TRUE,"Comps"}</definedName>
    <definedName name="wrn.print._.summary._.sheets." hidden="1">{"summary1",#N/A,TRUE,"Comps";"summary2",#N/A,TRUE,"Comps";"summary3",#N/A,TRUE,"Comps"}</definedName>
    <definedName name="wrn.PrintAll." localSheetId="2" hidden="1">{"Dom_qty",#N/A,FALSE,"Domestic";"Dom_sell",#N/A,FALSE,"Domestic";"Dom_misc",#N/A,FALSE,"Domestic";"Exp_qty",#N/A,FALSE,"Export";"Exp_sell",#N/A,FALSE,"Export";"Exp_misc",#N/A,FALSE,"Export";"ExpCompSet",#N/A,FALSE,"Export Comp. Sets"}</definedName>
    <definedName name="wrn.PrintAll." localSheetId="3" hidden="1">{"Dom_qty",#N/A,FALSE,"Domestic";"Dom_sell",#N/A,FALSE,"Domestic";"Dom_misc",#N/A,FALSE,"Domestic";"Exp_qty",#N/A,FALSE,"Export";"Exp_sell",#N/A,FALSE,"Export";"Exp_misc",#N/A,FALSE,"Export";"ExpCompSet",#N/A,FALSE,"Export Comp. Sets"}</definedName>
    <definedName name="wrn.PrintAll." localSheetId="7" hidden="1">{"Dom_qty",#N/A,FALSE,"Domestic";"Dom_sell",#N/A,FALSE,"Domestic";"Dom_misc",#N/A,FALSE,"Domestic";"Exp_qty",#N/A,FALSE,"Export";"Exp_sell",#N/A,FALSE,"Export";"Exp_misc",#N/A,FALSE,"Export";"ExpCompSet",#N/A,FALSE,"Export Comp. Sets"}</definedName>
    <definedName name="wrn.PrintAll." localSheetId="1" hidden="1">{"Dom_qty",#N/A,FALSE,"Domestic";"Dom_sell",#N/A,FALSE,"Domestic";"Dom_misc",#N/A,FALSE,"Domestic";"Exp_qty",#N/A,FALSE,"Export";"Exp_sell",#N/A,FALSE,"Export";"Exp_misc",#N/A,FALSE,"Export";"ExpCompSet",#N/A,FALSE,"Export Comp. Sets"}</definedName>
    <definedName name="wrn.PrintAll." hidden="1">{"Dom_qty",#N/A,FALSE,"Domestic";"Dom_sell",#N/A,FALSE,"Domestic";"Dom_misc",#N/A,FALSE,"Domestic";"Exp_qty",#N/A,FALSE,"Export";"Exp_sell",#N/A,FALSE,"Export";"Exp_misc",#N/A,FALSE,"Export";"ExpCompSet",#N/A,FALSE,"Export Comp. Sets"}</definedName>
    <definedName name="wrn.Printout." localSheetId="2" hidden="1">{"page1",#N/A,FALSE,"Casual RLE";"page2",#N/A,FALSE,"Casual RLE"}</definedName>
    <definedName name="wrn.Printout." localSheetId="3" hidden="1">{"page1",#N/A,FALSE,"Casual RLE";"page2",#N/A,FALSE,"Casual RLE"}</definedName>
    <definedName name="wrn.Printout." localSheetId="7" hidden="1">{"page1",#N/A,FALSE,"Casual RLE";"page2",#N/A,FALSE,"Casual RLE"}</definedName>
    <definedName name="wrn.Printout." localSheetId="1" hidden="1">{"page1",#N/A,FALSE,"Casual RLE";"page2",#N/A,FALSE,"Casual RLE"}</definedName>
    <definedName name="wrn.Printout." hidden="1">{"page1",#N/A,FALSE,"Casual RLE";"page2",#N/A,FALSE,"Casual RLE"}</definedName>
    <definedName name="wrn.Roll._.Up._.Fields." localSheetId="2" hidden="1">{"Total",#N/A,FALSE,"Six Fields";"PDP",#N/A,FALSE,"Six Fields";"PNP",#N/A,FALSE,"Six Fields";"PUD",#N/A,FALSE,"Six Fields";"Prob",#N/A,FALSE,"Six Fields"}</definedName>
    <definedName name="wrn.Roll._.Up._.Fields." localSheetId="3" hidden="1">{"Total",#N/A,FALSE,"Six Fields";"PDP",#N/A,FALSE,"Six Fields";"PNP",#N/A,FALSE,"Six Fields";"PUD",#N/A,FALSE,"Six Fields";"Prob",#N/A,FALSE,"Six Fields"}</definedName>
    <definedName name="wrn.Roll._.Up._.Fields." localSheetId="7"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fjsf" localSheetId="2" hidden="1">{#N/A,#N/A,TRUE,"Tar-Ass";#N/A,#N/A,TRUE,"Tar-Ass LBO";#N/A,#N/A,TRUE,"LBO Ret";#N/A,#N/A,TRUE,"Tar-BS LBO";#N/A,#N/A,TRUE,"Tar-IS LBO";#N/A,#N/A,TRUE,"Tar-CF LBO";#N/A,#N/A,TRUE,"Tar-Debt LBO";#N/A,#N/A,TRUE,"Tar-Int LBO";#N/A,#N/A,TRUE,"Tar-Taxes LBO";#N/A,#N/A,TRUE,"Tar-Val LBO"}</definedName>
    <definedName name="wrn.sfjsf" localSheetId="3" hidden="1">{#N/A,#N/A,TRUE,"Tar-Ass";#N/A,#N/A,TRUE,"Tar-Ass LBO";#N/A,#N/A,TRUE,"LBO Ret";#N/A,#N/A,TRUE,"Tar-BS LBO";#N/A,#N/A,TRUE,"Tar-IS LBO";#N/A,#N/A,TRUE,"Tar-CF LBO";#N/A,#N/A,TRUE,"Tar-Debt LBO";#N/A,#N/A,TRUE,"Tar-Int LBO";#N/A,#N/A,TRUE,"Tar-Taxes LBO";#N/A,#N/A,TRUE,"Tar-Val LBO"}</definedName>
    <definedName name="wrn.sfjsf" localSheetId="7" hidden="1">{#N/A,#N/A,TRUE,"Tar-Ass";#N/A,#N/A,TRUE,"Tar-Ass LBO";#N/A,#N/A,TRUE,"LBO Ret";#N/A,#N/A,TRUE,"Tar-BS LBO";#N/A,#N/A,TRUE,"Tar-IS LBO";#N/A,#N/A,TRUE,"Tar-CF LBO";#N/A,#N/A,TRUE,"Tar-Debt LBO";#N/A,#N/A,TRUE,"Tar-Int LBO";#N/A,#N/A,TRUE,"Tar-Taxes LBO";#N/A,#N/A,TRUE,"Tar-Val LBO"}</definedName>
    <definedName name="wrn.sfjsf" localSheetId="1" hidden="1">{#N/A,#N/A,TRUE,"Tar-Ass";#N/A,#N/A,TRUE,"Tar-Ass LBO";#N/A,#N/A,TRUE,"LBO Ret";#N/A,#N/A,TRUE,"Tar-BS LBO";#N/A,#N/A,TRUE,"Tar-IS LBO";#N/A,#N/A,TRUE,"Tar-CF LBO";#N/A,#N/A,TRUE,"Tar-Debt LBO";#N/A,#N/A,TRUE,"Tar-Int LBO";#N/A,#N/A,TRUE,"Tar-Taxes LBO";#N/A,#N/A,TRUE,"Tar-Val LBO"}</definedName>
    <definedName name="wrn.sfjsf" hidden="1">{#N/A,#N/A,TRUE,"Tar-Ass";#N/A,#N/A,TRUE,"Tar-Ass LBO";#N/A,#N/A,TRUE,"LBO Ret";#N/A,#N/A,TRUE,"Tar-BS LBO";#N/A,#N/A,TRUE,"Tar-IS LBO";#N/A,#N/A,TRUE,"Tar-CF LBO";#N/A,#N/A,TRUE,"Tar-Debt LBO";#N/A,#N/A,TRUE,"Tar-Int LBO";#N/A,#N/A,TRUE,"Tar-Taxes LBO";#N/A,#N/A,TRUE,"Tar-Val LBO"}</definedName>
    <definedName name="wrn.stand_alone_both" localSheetId="2" hidden="1">{"FCB_ALL",#N/A,FALSE,"FCB";"GREY_ALL",#N/A,FALSE,"GREY"}</definedName>
    <definedName name="wrn.stand_alone_both" localSheetId="3" hidden="1">{"FCB_ALL",#N/A,FALSE,"FCB";"GREY_ALL",#N/A,FALSE,"GREY"}</definedName>
    <definedName name="wrn.stand_alone_both" localSheetId="7" hidden="1">{"FCB_ALL",#N/A,FALSE,"FCB";"GREY_ALL",#N/A,FALSE,"GREY"}</definedName>
    <definedName name="wrn.stand_alone_both" localSheetId="1" hidden="1">{"FCB_ALL",#N/A,FALSE,"FCB";"GREY_ALL",#N/A,FALSE,"GREY"}</definedName>
    <definedName name="wrn.stand_alone_both" hidden="1">{"FCB_ALL",#N/A,FALSE,"FCB";"GREY_ALL",#N/A,FALSE,"GREY"}</definedName>
    <definedName name="wrn.STAND_ALONE_BOTH." localSheetId="2" hidden="1">{"FCB_ALL",#N/A,FALSE,"FCB";"GREY_ALL",#N/A,FALSE,"GREY"}</definedName>
    <definedName name="wrn.STAND_ALONE_BOTH." localSheetId="3" hidden="1">{"FCB_ALL",#N/A,FALSE,"FCB";"GREY_ALL",#N/A,FALSE,"GREY"}</definedName>
    <definedName name="wrn.STAND_ALONE_BOTH." localSheetId="7" hidden="1">{"FCB_ALL",#N/A,FALSE,"FCB";"GREY_ALL",#N/A,FALSE,"GREY"}</definedName>
    <definedName name="wrn.STAND_ALONE_BOTH." localSheetId="1" hidden="1">{"FCB_ALL",#N/A,FALSE,"FCB";"GREY_ALL",#N/A,FALSE,"GREY"}</definedName>
    <definedName name="wrn.STAND_ALONE_BOTH." hidden="1">{"FCB_ALL",#N/A,FALSE,"FCB";"GREY_ALL",#N/A,FALSE,"GREY"}</definedName>
    <definedName name="wrn.Stand_alone_both._dcf" localSheetId="2" hidden="1">{"FCB_ALL",#N/A,FALSE,"FCB";"GREY_ALL",#N/A,FALSE,"GREY"}</definedName>
    <definedName name="wrn.Stand_alone_both._dcf" localSheetId="3" hidden="1">{"FCB_ALL",#N/A,FALSE,"FCB";"GREY_ALL",#N/A,FALSE,"GREY"}</definedName>
    <definedName name="wrn.Stand_alone_both._dcf" localSheetId="7" hidden="1">{"FCB_ALL",#N/A,FALSE,"FCB";"GREY_ALL",#N/A,FALSE,"GREY"}</definedName>
    <definedName name="wrn.Stand_alone_both._dcf" localSheetId="1" hidden="1">{"FCB_ALL",#N/A,FALSE,"FCB";"GREY_ALL",#N/A,FALSE,"GREY"}</definedName>
    <definedName name="wrn.Stand_alone_both._dcf" hidden="1">{"FCB_ALL",#N/A,FALSE,"FCB";"GREY_ALL",#N/A,FALSE,"GREY"}</definedName>
    <definedName name="wrn.stand_alone_both.1" localSheetId="2" hidden="1">{"FCB_ALL",#N/A,FALSE,"FCB";"GREY_ALL",#N/A,FALSE,"GREY"}</definedName>
    <definedName name="wrn.stand_alone_both.1" localSheetId="3" hidden="1">{"FCB_ALL",#N/A,FALSE,"FCB";"GREY_ALL",#N/A,FALSE,"GREY"}</definedName>
    <definedName name="wrn.stand_alone_both.1" localSheetId="7" hidden="1">{"FCB_ALL",#N/A,FALSE,"FCB";"GREY_ALL",#N/A,FALSE,"GREY"}</definedName>
    <definedName name="wrn.stand_alone_both.1" localSheetId="1" hidden="1">{"FCB_ALL",#N/A,FALSE,"FCB";"GREY_ALL",#N/A,FALSE,"GREY"}</definedName>
    <definedName name="wrn.stand_alone_both.1" hidden="1">{"FCB_ALL",#N/A,FALSE,"FCB";"GREY_ALL",#N/A,FALSE,"GREY"}</definedName>
    <definedName name="wrn.stand_alone_both1" localSheetId="2" hidden="1">{"FCB_ALL",#N/A,FALSE,"FCB";"GREY_ALL",#N/A,FALSE,"GREY"}</definedName>
    <definedName name="wrn.stand_alone_both1" localSheetId="3" hidden="1">{"FCB_ALL",#N/A,FALSE,"FCB";"GREY_ALL",#N/A,FALSE,"GREY"}</definedName>
    <definedName name="wrn.stand_alone_both1" localSheetId="7" hidden="1">{"FCB_ALL",#N/A,FALSE,"FCB";"GREY_ALL",#N/A,FALSE,"GREY"}</definedName>
    <definedName name="wrn.stand_alone_both1" localSheetId="1" hidden="1">{"FCB_ALL",#N/A,FALSE,"FCB";"GREY_ALL",#N/A,FALSE,"GREY"}</definedName>
    <definedName name="wrn.stand_alone_both1" hidden="1">{"FCB_ALL",#N/A,FALSE,"FCB";"GREY_ALL",#N/A,FALSE,"GREY"}</definedName>
    <definedName name="wrn.stand_alone_both9" localSheetId="2" hidden="1">{"FCB_ALL",#N/A,FALSE,"FCB";"GREY_ALL",#N/A,FALSE,"GREY"}</definedName>
    <definedName name="wrn.stand_alone_both9" localSheetId="3" hidden="1">{"FCB_ALL",#N/A,FALSE,"FCB";"GREY_ALL",#N/A,FALSE,"GREY"}</definedName>
    <definedName name="wrn.stand_alone_both9" localSheetId="7" hidden="1">{"FCB_ALL",#N/A,FALSE,"FCB";"GREY_ALL",#N/A,FALSE,"GREY"}</definedName>
    <definedName name="wrn.stand_alone_both9" localSheetId="1" hidden="1">{"FCB_ALL",#N/A,FALSE,"FCB";"GREY_ALL",#N/A,FALSE,"GREY"}</definedName>
    <definedName name="wrn.stand_alone_both9" hidden="1">{"FCB_ALL",#N/A,FALSE,"FCB";"GREY_ALL",#N/A,FALSE,"GREY"}</definedName>
    <definedName name="wrn.standaloneboth1" localSheetId="2" hidden="1">{"FCB_ALL",#N/A,FALSE,"FCB";"GREY_ALL",#N/A,FALSE,"GREY"}</definedName>
    <definedName name="wrn.standaloneboth1" localSheetId="3" hidden="1">{"FCB_ALL",#N/A,FALSE,"FCB";"GREY_ALL",#N/A,FALSE,"GREY"}</definedName>
    <definedName name="wrn.standaloneboth1" localSheetId="7" hidden="1">{"FCB_ALL",#N/A,FALSE,"FCB";"GREY_ALL",#N/A,FALSE,"GREY"}</definedName>
    <definedName name="wrn.standaloneboth1" localSheetId="1" hidden="1">{"FCB_ALL",#N/A,FALSE,"FCB";"GREY_ALL",#N/A,FALSE,"GREY"}</definedName>
    <definedName name="wrn.standaloneboth1" hidden="1">{"FCB_ALL",#N/A,FALSE,"FCB";"GREY_ALL",#N/A,FALSE,"GREY"}</definedName>
    <definedName name="wrn.sultan." localSheetId="2" hidden="1">{#N/A,#N/A,TRUE,"Acq-Ass";#N/A,#N/A,TRUE,"Acq-IS";#N/A,#N/A,TRUE,"Acq-BS";#N/A,#N/A,TRUE,"Acq-CF";#N/A,#N/A,TRUE,"Acq-Proj";#N/A,#N/A,TRUE,"Acq-CapEx";#N/A,#N/A,TRUE,"Acq-Debt";#N/A,#N/A,TRUE,"Acq-Int";#N/A,#N/A,TRUE,"Acq-BD";#N/A,#N/A,TRUE,"Acq-TD";#N/A,#N/A,TRUE,"Acq-Taxes";#N/A,#N/A,TRUE,"Acq-Credit";#N/A,#N/A,TRUE,"Acq-Val";#N/A,#N/A,TRUE,"Acq-Mult Val"}</definedName>
    <definedName name="wrn.sultan." localSheetId="3" hidden="1">{#N/A,#N/A,TRUE,"Acq-Ass";#N/A,#N/A,TRUE,"Acq-IS";#N/A,#N/A,TRUE,"Acq-BS";#N/A,#N/A,TRUE,"Acq-CF";#N/A,#N/A,TRUE,"Acq-Proj";#N/A,#N/A,TRUE,"Acq-CapEx";#N/A,#N/A,TRUE,"Acq-Debt";#N/A,#N/A,TRUE,"Acq-Int";#N/A,#N/A,TRUE,"Acq-BD";#N/A,#N/A,TRUE,"Acq-TD";#N/A,#N/A,TRUE,"Acq-Taxes";#N/A,#N/A,TRUE,"Acq-Credit";#N/A,#N/A,TRUE,"Acq-Val";#N/A,#N/A,TRUE,"Acq-Mult Val"}</definedName>
    <definedName name="wrn.sultan." localSheetId="7" hidden="1">{#N/A,#N/A,TRUE,"Acq-Ass";#N/A,#N/A,TRUE,"Acq-IS";#N/A,#N/A,TRUE,"Acq-BS";#N/A,#N/A,TRUE,"Acq-CF";#N/A,#N/A,TRUE,"Acq-Proj";#N/A,#N/A,TRUE,"Acq-CapEx";#N/A,#N/A,TRUE,"Acq-Debt";#N/A,#N/A,TRUE,"Acq-Int";#N/A,#N/A,TRUE,"Acq-BD";#N/A,#N/A,TRUE,"Acq-TD";#N/A,#N/A,TRUE,"Acq-Taxes";#N/A,#N/A,TRUE,"Acq-Credit";#N/A,#N/A,TRUE,"Acq-Val";#N/A,#N/A,TRUE,"Acq-Mult Val"}</definedName>
    <definedName name="wrn.sultan." localSheetId="1" hidden="1">{#N/A,#N/A,TRUE,"Acq-Ass";#N/A,#N/A,TRUE,"Acq-IS";#N/A,#N/A,TRUE,"Acq-BS";#N/A,#N/A,TRUE,"Acq-CF";#N/A,#N/A,TRUE,"Acq-Proj";#N/A,#N/A,TRUE,"Acq-CapEx";#N/A,#N/A,TRUE,"Acq-Debt";#N/A,#N/A,TRUE,"Acq-Int";#N/A,#N/A,TRUE,"Acq-BD";#N/A,#N/A,TRUE,"Acq-TD";#N/A,#N/A,TRUE,"Acq-Taxes";#N/A,#N/A,TRUE,"Acq-Credit";#N/A,#N/A,TRUE,"Acq-Val";#N/A,#N/A,TRUE,"Acq-Mult Val"}</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mary." localSheetId="2" hidden="1">{"Sum1",#N/A,FALSE,"Reserve Report";"Sum2",#N/A,FALSE,"Reserve Report";"Sum3",#N/A,FALSE,"Reserve Report";"Sum4",#N/A,FALSE,"Reserve Report"}</definedName>
    <definedName name="wrn.Summary." localSheetId="3" hidden="1">{"Sum1",#N/A,FALSE,"Reserve Report";"Sum2",#N/A,FALSE,"Reserve Report";"Sum3",#N/A,FALSE,"Reserve Report";"Sum4",#N/A,FALSE,"Reserve Report"}</definedName>
    <definedName name="wrn.Summary." localSheetId="7"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arget." localSheetId="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localSheetId="3"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localSheetId="7"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localSheetId="1"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LBO." localSheetId="2" hidden="1">{#N/A,#N/A,TRUE,"Tar-Ass";#N/A,#N/A,TRUE,"Tar-Ass LBO";#N/A,#N/A,TRUE,"LBO Ret";#N/A,#N/A,TRUE,"Tar-BS LBO";#N/A,#N/A,TRUE,"Tar-IS LBO";#N/A,#N/A,TRUE,"Tar-CF LBO";#N/A,#N/A,TRUE,"Tar-Debt LBO";#N/A,#N/A,TRUE,"Tar-Int LBO";#N/A,#N/A,TRUE,"Tar-Taxes LBO";#N/A,#N/A,TRUE,"Tar-Val LBO"}</definedName>
    <definedName name="wrn.TargetLBO." localSheetId="3" hidden="1">{#N/A,#N/A,TRUE,"Tar-Ass";#N/A,#N/A,TRUE,"Tar-Ass LBO";#N/A,#N/A,TRUE,"LBO Ret";#N/A,#N/A,TRUE,"Tar-BS LBO";#N/A,#N/A,TRUE,"Tar-IS LBO";#N/A,#N/A,TRUE,"Tar-CF LBO";#N/A,#N/A,TRUE,"Tar-Debt LBO";#N/A,#N/A,TRUE,"Tar-Int LBO";#N/A,#N/A,TRUE,"Tar-Taxes LBO";#N/A,#N/A,TRUE,"Tar-Val LBO"}</definedName>
    <definedName name="wrn.TargetLBO." localSheetId="7" hidden="1">{#N/A,#N/A,TRUE,"Tar-Ass";#N/A,#N/A,TRUE,"Tar-Ass LBO";#N/A,#N/A,TRUE,"LBO Ret";#N/A,#N/A,TRUE,"Tar-BS LBO";#N/A,#N/A,TRUE,"Tar-IS LBO";#N/A,#N/A,TRUE,"Tar-CF LBO";#N/A,#N/A,TRUE,"Tar-Debt LBO";#N/A,#N/A,TRUE,"Tar-Int LBO";#N/A,#N/A,TRUE,"Tar-Taxes LBO";#N/A,#N/A,TRUE,"Tar-Val LBO"}</definedName>
    <definedName name="wrn.TargetLBO." localSheetId="1" hidden="1">{#N/A,#N/A,TRUE,"Tar-Ass";#N/A,#N/A,TRUE,"Tar-Ass LBO";#N/A,#N/A,TRUE,"LBO Ret";#N/A,#N/A,TRUE,"Tar-BS LBO";#N/A,#N/A,TRUE,"Tar-IS LBO";#N/A,#N/A,TRUE,"Tar-CF LBO";#N/A,#N/A,TRUE,"Tar-Debt LBO";#N/A,#N/A,TRUE,"Tar-Int LBO";#N/A,#N/A,TRUE,"Tar-Taxes LBO";#N/A,#N/A,TRUE,"Tar-Val LBO"}</definedName>
    <definedName name="wrn.TargetLBO." hidden="1">{#N/A,#N/A,TRUE,"Tar-Ass";#N/A,#N/A,TRUE,"Tar-Ass LBO";#N/A,#N/A,TRUE,"LBO Ret";#N/A,#N/A,TRUE,"Tar-BS LBO";#N/A,#N/A,TRUE,"Tar-IS LBO";#N/A,#N/A,TRUE,"Tar-CF LBO";#N/A,#N/A,TRUE,"Tar-Debt LBO";#N/A,#N/A,TRUE,"Tar-Int LBO";#N/A,#N/A,TRUE,"Tar-Taxes LBO";#N/A,#N/A,TRUE,"Tar-Val LBO"}</definedName>
    <definedName name="wrn.TargetState." localSheetId="2" hidden="1">{#N/A,#N/A,FALSE,"Tar-Ass";#N/A,#N/A,FALSE,"Tar-IS";#N/A,#N/A,FALSE,"Tar-BS";#N/A,#N/A,FALSE,"Tar-Adg BS";#N/A,#N/A,FALSE,"Tar-CF"}</definedName>
    <definedName name="wrn.TargetState." localSheetId="3" hidden="1">{#N/A,#N/A,FALSE,"Tar-Ass";#N/A,#N/A,FALSE,"Tar-IS";#N/A,#N/A,FALSE,"Tar-BS";#N/A,#N/A,FALSE,"Tar-Adg BS";#N/A,#N/A,FALSE,"Tar-CF"}</definedName>
    <definedName name="wrn.TargetState." localSheetId="7" hidden="1">{#N/A,#N/A,FALSE,"Tar-Ass";#N/A,#N/A,FALSE,"Tar-IS";#N/A,#N/A,FALSE,"Tar-BS";#N/A,#N/A,FALSE,"Tar-Adg BS";#N/A,#N/A,FALSE,"Tar-CF"}</definedName>
    <definedName name="wrn.TargetState." localSheetId="1" hidden="1">{#N/A,#N/A,FALSE,"Tar-Ass";#N/A,#N/A,FALSE,"Tar-IS";#N/A,#N/A,FALSE,"Tar-BS";#N/A,#N/A,FALSE,"Tar-Adg BS";#N/A,#N/A,FALSE,"Tar-CF"}</definedName>
    <definedName name="wrn.TargetState." hidden="1">{#N/A,#N/A,FALSE,"Tar-Ass";#N/A,#N/A,FALSE,"Tar-IS";#N/A,#N/A,FALSE,"Tar-BS";#N/A,#N/A,FALSE,"Tar-Adg BS";#N/A,#N/A,FALSE,"Tar-CF"}</definedName>
    <definedName name="wrn.TargetVal." localSheetId="2" hidden="1">{#N/A,#N/A,TRUE,"Val - sum";#N/A,#N/A,TRUE,"Val - Sum1";#N/A,#N/A,TRUE,"Val - sum2";#N/A,#N/A,TRUE,"Val - Sum3";#N/A,#N/A,TRUE,"Tar-DCF";#N/A,#N/A,TRUE,"Tar-Val LBO";#N/A,#N/A,TRUE,"Tar-Mult Val"}</definedName>
    <definedName name="wrn.TargetVal." localSheetId="3" hidden="1">{#N/A,#N/A,TRUE,"Val - sum";#N/A,#N/A,TRUE,"Val - Sum1";#N/A,#N/A,TRUE,"Val - sum2";#N/A,#N/A,TRUE,"Val - Sum3";#N/A,#N/A,TRUE,"Tar-DCF";#N/A,#N/A,TRUE,"Tar-Val LBO";#N/A,#N/A,TRUE,"Tar-Mult Val"}</definedName>
    <definedName name="wrn.TargetVal." localSheetId="7" hidden="1">{#N/A,#N/A,TRUE,"Val - sum";#N/A,#N/A,TRUE,"Val - Sum1";#N/A,#N/A,TRUE,"Val - sum2";#N/A,#N/A,TRUE,"Val - Sum3";#N/A,#N/A,TRUE,"Tar-DCF";#N/A,#N/A,TRUE,"Tar-Val LBO";#N/A,#N/A,TRUE,"Tar-Mult Val"}</definedName>
    <definedName name="wrn.TargetVal." localSheetId="1" hidden="1">{#N/A,#N/A,TRUE,"Val - sum";#N/A,#N/A,TRUE,"Val - Sum1";#N/A,#N/A,TRUE,"Val - sum2";#N/A,#N/A,TRUE,"Val - Sum3";#N/A,#N/A,TRUE,"Tar-DCF";#N/A,#N/A,TRUE,"Tar-Val LBO";#N/A,#N/A,TRUE,"Tar-Mult Val"}</definedName>
    <definedName name="wrn.TargetVal." hidden="1">{#N/A,#N/A,TRUE,"Val - sum";#N/A,#N/A,TRUE,"Val - Sum1";#N/A,#N/A,TRUE,"Val - sum2";#N/A,#N/A,TRUE,"Val - Sum3";#N/A,#N/A,TRUE,"Tar-DCF";#N/A,#N/A,TRUE,"Tar-Val LBO";#N/A,#N/A,TRUE,"Tar-Mult Val"}</definedName>
    <definedName name="wrn.TheWholeEnchilada." localSheetId="2" hidden="1">{"CSheet",#N/A,FALSE,"C";"SmCap",#N/A,FALSE,"VAL1";"GulfCoast",#N/A,FALSE,"VAL1";"nav",#N/A,FALSE,"NAV";"Summary",#N/A,FALSE,"NAV"}</definedName>
    <definedName name="wrn.TheWholeEnchilada." localSheetId="3" hidden="1">{"CSheet",#N/A,FALSE,"C";"SmCap",#N/A,FALSE,"VAL1";"GulfCoast",#N/A,FALSE,"VAL1";"nav",#N/A,FALSE,"NAV";"Summary",#N/A,FALSE,"NAV"}</definedName>
    <definedName name="wrn.TheWholeEnchilada." localSheetId="7"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otal._.Proved." localSheetId="2" hidden="1">{"Total",#N/A,FALSE,"Total Proved";"PDP",#N/A,FALSE,"Total Proved";"PNP",#N/A,FALSE,"Total Proved";"PUD",#N/A,FALSE,"Total Proved"}</definedName>
    <definedName name="wrn.Total._.Proved." localSheetId="3" hidden="1">{"Total",#N/A,FALSE,"Total Proved";"PDP",#N/A,FALSE,"Total Proved";"PNP",#N/A,FALSE,"Total Proved";"PUD",#N/A,FALSE,"Total Proved"}</definedName>
    <definedName name="wrn.Total._.Proved." localSheetId="7"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2" hidden="1">{"Total",#N/A,FALSE,"Total Proved + Probable";"PDP",#N/A,FALSE,"Total Proved + Probable";"PNP",#N/A,FALSE,"Total Proved + Probable";"PUD",#N/A,FALSE,"Total Proved + Probable";"Prob",#N/A,FALSE,"Total Proved + Probable"}</definedName>
    <definedName name="wrn.Total._.Proved._.plus._.Probable." localSheetId="3" hidden="1">{"Total",#N/A,FALSE,"Total Proved + Probable";"PDP",#N/A,FALSE,"Total Proved + Probable";"PNP",#N/A,FALSE,"Total Proved + Probable";"PUD",#N/A,FALSE,"Total Proved + Probable";"Prob",#N/A,FALSE,"Total Proved + Probable"}</definedName>
    <definedName name="wrn.Total._.Proved._.plus._.Probable." localSheetId="7"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YTD." localSheetId="2" hidden="1">{"Year to Date",#N/A,TRUE,"Consolidated by LOB"}</definedName>
    <definedName name="wrn.YTD." localSheetId="3" hidden="1">{"Year to Date",#N/A,TRUE,"Consolidated by LOB"}</definedName>
    <definedName name="wrn.YTD." localSheetId="7" hidden="1">{"Year to Date",#N/A,TRUE,"Consolidated by LOB"}</definedName>
    <definedName name="wrn.YTD." localSheetId="1" hidden="1">{"Year to Date",#N/A,TRUE,"Consolidated by LOB"}</definedName>
    <definedName name="wrn.YTD." hidden="1">{"Year to Date",#N/A,TRUE,"Consolidated by LOB"}</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_COLUMN_1" localSheetId="2" hidden="1">#REF!</definedName>
    <definedName name="XREF_COLUMN_1" localSheetId="5" hidden="1">#REF!</definedName>
    <definedName name="XREF_COLUMN_1" localSheetId="3" hidden="1">#REF!</definedName>
    <definedName name="XREF_COLUMN_1" localSheetId="6" hidden="1">#REF!</definedName>
    <definedName name="XREF_COLUMN_1" localSheetId="7" hidden="1">#REF!</definedName>
    <definedName name="XREF_COLUMN_1" hidden="1">#REF!</definedName>
    <definedName name="XRefActiveRow" localSheetId="2" hidden="1">#REF!</definedName>
    <definedName name="XRefActiveRow" localSheetId="5" hidden="1">#REF!</definedName>
    <definedName name="XRefActiveRow" localSheetId="3" hidden="1">#REF!</definedName>
    <definedName name="XRefActiveRow" localSheetId="6" hidden="1">#REF!</definedName>
    <definedName name="XRefActiveRow" localSheetId="7" hidden="1">#REF!</definedName>
    <definedName name="XRefActiveRow" hidden="1">#REF!</definedName>
    <definedName name="XRefColumnsCount" hidden="1">1</definedName>
    <definedName name="XRefCopyRangeCount" hidden="1">1</definedName>
    <definedName name="XRefPaste1" localSheetId="2" hidden="1">#REF!</definedName>
    <definedName name="XRefPaste1" localSheetId="5" hidden="1">#REF!</definedName>
    <definedName name="XRefPaste1" localSheetId="3" hidden="1">#REF!</definedName>
    <definedName name="XRefPaste1" localSheetId="6" hidden="1">#REF!</definedName>
    <definedName name="XRefPaste1" localSheetId="7" hidden="1">#REF!</definedName>
    <definedName name="XRefPaste1" hidden="1">#REF!</definedName>
    <definedName name="XRefPaste1Row" localSheetId="2" hidden="1">#REF!</definedName>
    <definedName name="XRefPaste1Row" localSheetId="5" hidden="1">#REF!</definedName>
    <definedName name="XRefPaste1Row" localSheetId="3" hidden="1">#REF!</definedName>
    <definedName name="XRefPaste1Row" localSheetId="6" hidden="1">#REF!</definedName>
    <definedName name="XRefPaste1Row" localSheetId="7" hidden="1">#REF!</definedName>
    <definedName name="XRefPaste1Row" hidden="1">#REF!</definedName>
    <definedName name="XRefPasteRangeCount" hidden="1">1</definedName>
    <definedName name="xvc" localSheetId="2" hidden="1">{"FCB_ALL",#N/A,FALSE,"FCB"}</definedName>
    <definedName name="xvc" localSheetId="3" hidden="1">{"FCB_ALL",#N/A,FALSE,"FCB"}</definedName>
    <definedName name="xvc" localSheetId="7" hidden="1">{"FCB_ALL",#N/A,FALSE,"FCB"}</definedName>
    <definedName name="xvc" localSheetId="1" hidden="1">{"FCB_ALL",#N/A,FALSE,"FCB"}</definedName>
    <definedName name="xvc" hidden="1">{"FCB_ALL",#N/A,FALSE,"FCB"}</definedName>
    <definedName name="zs" localSheetId="2" hidden="1">{"FCB_ALL",#N/A,FALSE,"FCB"}</definedName>
    <definedName name="zs" localSheetId="3" hidden="1">{"FCB_ALL",#N/A,FALSE,"FCB"}</definedName>
    <definedName name="zs" localSheetId="7" hidden="1">{"FCB_ALL",#N/A,FALSE,"FCB"}</definedName>
    <definedName name="zs" localSheetId="1" hidden="1">{"FCB_ALL",#N/A,FALSE,"FCB"}</definedName>
    <definedName name="zs" hidden="1">{"FCB_ALL",#N/A,FALSE,"FCB"}</definedName>
    <definedName name="zsdas" localSheetId="2" hidden="1">{"FCB_ALL",#N/A,FALSE,"FCB"}</definedName>
    <definedName name="zsdas" localSheetId="3" hidden="1">{"FCB_ALL",#N/A,FALSE,"FCB"}</definedName>
    <definedName name="zsdas" localSheetId="7" hidden="1">{"FCB_ALL",#N/A,FALSE,"FCB"}</definedName>
    <definedName name="zsdas" localSheetId="1" hidden="1">{"FCB_ALL",#N/A,FALSE,"FCB"}</definedName>
    <definedName name="zsdas" hidden="1">{"FCB_ALL",#N/A,FALSE,"FCB"}</definedName>
    <definedName name="zxczz" localSheetId="2" hidden="1">{"FCB_ALL",#N/A,FALSE,"FCB"}</definedName>
    <definedName name="zxczz" localSheetId="3" hidden="1">{"FCB_ALL",#N/A,FALSE,"FCB"}</definedName>
    <definedName name="zxczz" localSheetId="7" hidden="1">{"FCB_ALL",#N/A,FALSE,"FCB"}</definedName>
    <definedName name="zxczz" localSheetId="1" hidden="1">{"FCB_ALL",#N/A,FALSE,"FCB"}</definedName>
    <definedName name="zxczz" hidden="1">{"FCB_ALL",#N/A,FALSE,"FCB"}</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6" i="20" l="1"/>
  <c r="D9" i="29"/>
  <c r="E9" i="22"/>
  <c r="F9" i="22"/>
  <c r="D30" i="29"/>
  <c r="F10" i="22"/>
  <c r="D41" i="29"/>
  <c r="F11" i="22"/>
  <c r="D42" i="29"/>
  <c r="D40" i="29"/>
  <c r="D64" i="29"/>
  <c r="E18" i="22"/>
  <c r="F18" i="22"/>
  <c r="D31" i="29"/>
  <c r="F19" i="22"/>
  <c r="D44" i="29"/>
  <c r="F20" i="22"/>
  <c r="D45" i="29"/>
  <c r="D43" i="29"/>
  <c r="D65" i="29"/>
  <c r="E27" i="22"/>
  <c r="F27" i="22"/>
  <c r="D32" i="29"/>
  <c r="F28" i="22"/>
  <c r="D47" i="29"/>
  <c r="F29" i="22"/>
  <c r="D48" i="29"/>
  <c r="D46" i="29"/>
  <c r="D66" i="29"/>
  <c r="F29" i="20"/>
  <c r="F30" i="20"/>
  <c r="D18" i="29"/>
  <c r="D23" i="29"/>
  <c r="F36" i="22"/>
  <c r="D24" i="29"/>
  <c r="E34" i="22"/>
  <c r="F34" i="22"/>
  <c r="F35" i="22"/>
  <c r="E37" i="22"/>
  <c r="F37" i="22"/>
  <c r="F38" i="22"/>
  <c r="D50" i="29"/>
  <c r="D49" i="29"/>
  <c r="D67" i="29"/>
  <c r="E44" i="22"/>
  <c r="F44" i="22"/>
  <c r="F45" i="22"/>
  <c r="D53" i="29"/>
  <c r="F46" i="22"/>
  <c r="D54" i="29"/>
  <c r="D52" i="29"/>
  <c r="D68" i="29"/>
  <c r="E53" i="22"/>
  <c r="F53" i="22"/>
  <c r="F54" i="22"/>
  <c r="D56" i="29"/>
  <c r="F55" i="22"/>
  <c r="D57" i="29"/>
  <c r="D55" i="29"/>
  <c r="D69" i="29"/>
  <c r="E62" i="22"/>
  <c r="F62" i="22"/>
  <c r="F63" i="22"/>
  <c r="D59" i="29"/>
  <c r="F64" i="22"/>
  <c r="D60" i="29"/>
  <c r="D58" i="29"/>
  <c r="D70" i="29"/>
  <c r="D71" i="29"/>
  <c r="D53" i="34"/>
  <c r="D56" i="34"/>
  <c r="D114" i="29"/>
  <c r="D116" i="29"/>
  <c r="F34" i="20"/>
  <c r="F36" i="20"/>
  <c r="D13" i="29"/>
  <c r="E9" i="30"/>
  <c r="F9" i="30"/>
  <c r="D76" i="29"/>
  <c r="F10" i="30"/>
  <c r="D89" i="29"/>
  <c r="D101" i="29"/>
  <c r="E16" i="30"/>
  <c r="F16" i="30"/>
  <c r="D77" i="29"/>
  <c r="F17" i="30"/>
  <c r="D90" i="29"/>
  <c r="D102" i="29"/>
  <c r="F25" i="30"/>
  <c r="D78" i="29"/>
  <c r="F26" i="30"/>
  <c r="D91" i="29"/>
  <c r="D103" i="29"/>
  <c r="E33" i="30"/>
  <c r="F33" i="30"/>
  <c r="D79" i="29"/>
  <c r="F34" i="30"/>
  <c r="D92" i="29"/>
  <c r="D104" i="29"/>
  <c r="E41" i="30"/>
  <c r="F41" i="30"/>
  <c r="D80" i="29"/>
  <c r="E49" i="30"/>
  <c r="F49" i="30"/>
  <c r="F50" i="30"/>
  <c r="D93" i="29"/>
  <c r="D105" i="29"/>
  <c r="D81" i="29"/>
  <c r="D94" i="29"/>
  <c r="D106" i="29"/>
  <c r="E57" i="30"/>
  <c r="F57" i="30"/>
  <c r="D82" i="29"/>
  <c r="F58" i="30"/>
  <c r="D95" i="29"/>
  <c r="D107" i="29"/>
  <c r="E65" i="30"/>
  <c r="F65" i="30"/>
  <c r="D83" i="29"/>
  <c r="F66" i="30"/>
  <c r="D96" i="29"/>
  <c r="D108" i="29"/>
  <c r="E73" i="30"/>
  <c r="F73" i="30"/>
  <c r="D84" i="29"/>
  <c r="F74" i="30"/>
  <c r="D97" i="29"/>
  <c r="D109" i="29"/>
  <c r="F81" i="30"/>
  <c r="D85" i="29"/>
  <c r="F82" i="30"/>
  <c r="D98" i="29"/>
  <c r="D110" i="29"/>
  <c r="D111" i="29"/>
  <c r="D14" i="34"/>
  <c r="D16" i="34"/>
  <c r="D119" i="29"/>
  <c r="D17" i="29"/>
  <c r="D28" i="34"/>
  <c r="D29" i="34"/>
  <c r="D30" i="34"/>
  <c r="D31" i="34"/>
  <c r="D35" i="34"/>
  <c r="D34" i="34"/>
  <c r="D36" i="34"/>
  <c r="C21" i="34"/>
  <c r="D21" i="34"/>
  <c r="D22" i="34"/>
  <c r="D23" i="34"/>
  <c r="D24" i="34"/>
  <c r="D39" i="34"/>
  <c r="D40" i="34"/>
  <c r="D41" i="34"/>
  <c r="D43" i="34"/>
  <c r="D120" i="29"/>
  <c r="D122" i="29"/>
  <c r="D51" i="35"/>
  <c r="G26" i="20"/>
  <c r="E9" i="29"/>
  <c r="G9" i="22"/>
  <c r="E30" i="29"/>
  <c r="G10" i="22"/>
  <c r="E41" i="29"/>
  <c r="G11" i="22"/>
  <c r="E42" i="29"/>
  <c r="E40" i="29"/>
  <c r="E64" i="29"/>
  <c r="G18" i="22"/>
  <c r="E31" i="29"/>
  <c r="G19" i="22"/>
  <c r="E44" i="29"/>
  <c r="G20" i="22"/>
  <c r="E45" i="29"/>
  <c r="E43" i="29"/>
  <c r="E65" i="29"/>
  <c r="G27" i="22"/>
  <c r="E32" i="29"/>
  <c r="G28" i="22"/>
  <c r="E47" i="29"/>
  <c r="G29" i="22"/>
  <c r="E48" i="29"/>
  <c r="E46" i="29"/>
  <c r="E66" i="29"/>
  <c r="G29" i="20"/>
  <c r="G30" i="20"/>
  <c r="E18" i="29"/>
  <c r="E23" i="29"/>
  <c r="G36" i="22"/>
  <c r="E24" i="29"/>
  <c r="G34" i="22"/>
  <c r="G35" i="22"/>
  <c r="G37" i="22"/>
  <c r="G38" i="22"/>
  <c r="E50" i="29"/>
  <c r="E49" i="29"/>
  <c r="E67" i="29"/>
  <c r="G44" i="22"/>
  <c r="G45" i="22"/>
  <c r="E53" i="29"/>
  <c r="G46" i="22"/>
  <c r="E54" i="29"/>
  <c r="E52" i="29"/>
  <c r="E68" i="29"/>
  <c r="G53" i="22"/>
  <c r="G54" i="22"/>
  <c r="E56" i="29"/>
  <c r="G55" i="22"/>
  <c r="E57" i="29"/>
  <c r="E55" i="29"/>
  <c r="E69" i="29"/>
  <c r="G62" i="22"/>
  <c r="G63" i="22"/>
  <c r="E59" i="29"/>
  <c r="G64" i="22"/>
  <c r="E60" i="29"/>
  <c r="E58" i="29"/>
  <c r="E70" i="29"/>
  <c r="E71" i="29"/>
  <c r="E53" i="34"/>
  <c r="E56" i="34"/>
  <c r="E114" i="29"/>
  <c r="E116" i="29"/>
  <c r="G34" i="20"/>
  <c r="G36" i="20"/>
  <c r="E13" i="29"/>
  <c r="G9" i="30"/>
  <c r="E76" i="29"/>
  <c r="G10" i="30"/>
  <c r="E89" i="29"/>
  <c r="E101" i="29"/>
  <c r="G16" i="30"/>
  <c r="E77" i="29"/>
  <c r="G17" i="30"/>
  <c r="E90" i="29"/>
  <c r="E102" i="29"/>
  <c r="G25" i="30"/>
  <c r="E78" i="29"/>
  <c r="G26" i="30"/>
  <c r="E91" i="29"/>
  <c r="E103" i="29"/>
  <c r="G33" i="30"/>
  <c r="E79" i="29"/>
  <c r="G34" i="30"/>
  <c r="E92" i="29"/>
  <c r="E104" i="29"/>
  <c r="G41" i="30"/>
  <c r="E80" i="29"/>
  <c r="G49" i="30"/>
  <c r="G50" i="30"/>
  <c r="E93" i="29"/>
  <c r="E105" i="29"/>
  <c r="E81" i="29"/>
  <c r="E94" i="29"/>
  <c r="E106" i="29"/>
  <c r="G57" i="30"/>
  <c r="E82" i="29"/>
  <c r="G58" i="30"/>
  <c r="E95" i="29"/>
  <c r="E107" i="29"/>
  <c r="G65" i="30"/>
  <c r="E83" i="29"/>
  <c r="G66" i="30"/>
  <c r="E96" i="29"/>
  <c r="E108" i="29"/>
  <c r="G73" i="30"/>
  <c r="E84" i="29"/>
  <c r="G74" i="30"/>
  <c r="E97" i="29"/>
  <c r="E109" i="29"/>
  <c r="G81" i="30"/>
  <c r="E85" i="29"/>
  <c r="G82" i="30"/>
  <c r="E98" i="29"/>
  <c r="E110" i="29"/>
  <c r="E111" i="29"/>
  <c r="E14" i="34"/>
  <c r="E16" i="34"/>
  <c r="E119" i="29"/>
  <c r="E17" i="29"/>
  <c r="E28" i="34"/>
  <c r="E27" i="34"/>
  <c r="E29" i="34"/>
  <c r="E30" i="34"/>
  <c r="E31" i="34"/>
  <c r="E35" i="34"/>
  <c r="E34" i="34"/>
  <c r="E36" i="34"/>
  <c r="E21" i="34"/>
  <c r="E22" i="34"/>
  <c r="E23" i="34"/>
  <c r="E24" i="34"/>
  <c r="E39" i="34"/>
  <c r="E40" i="34"/>
  <c r="E41" i="34"/>
  <c r="E43" i="34"/>
  <c r="E120" i="29"/>
  <c r="E122" i="29"/>
  <c r="E51" i="35"/>
  <c r="H26" i="20"/>
  <c r="F9" i="29"/>
  <c r="H9" i="22"/>
  <c r="F30" i="29"/>
  <c r="H10" i="22"/>
  <c r="F41" i="29"/>
  <c r="H11" i="22"/>
  <c r="F42" i="29"/>
  <c r="F40" i="29"/>
  <c r="F64" i="29"/>
  <c r="H18" i="22"/>
  <c r="F31" i="29"/>
  <c r="H19" i="22"/>
  <c r="F44" i="29"/>
  <c r="H20" i="22"/>
  <c r="F45" i="29"/>
  <c r="F43" i="29"/>
  <c r="F65" i="29"/>
  <c r="H27" i="22"/>
  <c r="F32" i="29"/>
  <c r="H28" i="22"/>
  <c r="F47" i="29"/>
  <c r="H29" i="22"/>
  <c r="F48" i="29"/>
  <c r="F46" i="29"/>
  <c r="F66" i="29"/>
  <c r="H29" i="20"/>
  <c r="H30" i="20"/>
  <c r="F18" i="29"/>
  <c r="F23" i="29"/>
  <c r="H36" i="22"/>
  <c r="F24" i="29"/>
  <c r="H34" i="22"/>
  <c r="H35" i="22"/>
  <c r="H37" i="22"/>
  <c r="H38" i="22"/>
  <c r="F50" i="29"/>
  <c r="F49" i="29"/>
  <c r="F67" i="29"/>
  <c r="H44" i="22"/>
  <c r="H45" i="22"/>
  <c r="F53" i="29"/>
  <c r="H46" i="22"/>
  <c r="F54" i="29"/>
  <c r="F52" i="29"/>
  <c r="F68" i="29"/>
  <c r="H53" i="22"/>
  <c r="H54" i="22"/>
  <c r="F56" i="29"/>
  <c r="H55" i="22"/>
  <c r="F57" i="29"/>
  <c r="F55" i="29"/>
  <c r="F69" i="29"/>
  <c r="H62" i="22"/>
  <c r="H63" i="22"/>
  <c r="F59" i="29"/>
  <c r="H64" i="22"/>
  <c r="F60" i="29"/>
  <c r="F58" i="29"/>
  <c r="F70" i="29"/>
  <c r="F71" i="29"/>
  <c r="F53" i="34"/>
  <c r="F56" i="34"/>
  <c r="F114" i="29"/>
  <c r="F116" i="29"/>
  <c r="H34" i="20"/>
  <c r="H36" i="20"/>
  <c r="F13" i="29"/>
  <c r="H9" i="30"/>
  <c r="F76" i="29"/>
  <c r="H10" i="30"/>
  <c r="F89" i="29"/>
  <c r="F101" i="29"/>
  <c r="H16" i="30"/>
  <c r="F77" i="29"/>
  <c r="H17" i="30"/>
  <c r="F90" i="29"/>
  <c r="F102" i="29"/>
  <c r="H25" i="30"/>
  <c r="F78" i="29"/>
  <c r="H26" i="30"/>
  <c r="F91" i="29"/>
  <c r="F103" i="29"/>
  <c r="H33" i="30"/>
  <c r="F79" i="29"/>
  <c r="H34" i="30"/>
  <c r="F92" i="29"/>
  <c r="F104" i="29"/>
  <c r="H41" i="30"/>
  <c r="F80" i="29"/>
  <c r="H49" i="30"/>
  <c r="H50" i="30"/>
  <c r="F93" i="29"/>
  <c r="F105" i="29"/>
  <c r="F81" i="29"/>
  <c r="F94" i="29"/>
  <c r="F106" i="29"/>
  <c r="H57" i="30"/>
  <c r="F82" i="29"/>
  <c r="H58" i="30"/>
  <c r="F95" i="29"/>
  <c r="F107" i="29"/>
  <c r="H65" i="30"/>
  <c r="F83" i="29"/>
  <c r="H66" i="30"/>
  <c r="F96" i="29"/>
  <c r="F108" i="29"/>
  <c r="H73" i="30"/>
  <c r="F84" i="29"/>
  <c r="H74" i="30"/>
  <c r="F97" i="29"/>
  <c r="F109" i="29"/>
  <c r="H81" i="30"/>
  <c r="F85" i="29"/>
  <c r="H82" i="30"/>
  <c r="F98" i="29"/>
  <c r="F110" i="29"/>
  <c r="F111" i="29"/>
  <c r="F14" i="34"/>
  <c r="F16" i="34"/>
  <c r="F119" i="29"/>
  <c r="F17" i="29"/>
  <c r="F28" i="34"/>
  <c r="F27" i="34"/>
  <c r="F29" i="34"/>
  <c r="F30" i="34"/>
  <c r="F31" i="34"/>
  <c r="F35" i="34"/>
  <c r="F34" i="34"/>
  <c r="F36" i="34"/>
  <c r="F21" i="34"/>
  <c r="F22" i="34"/>
  <c r="F23" i="34"/>
  <c r="F24" i="34"/>
  <c r="F39" i="34"/>
  <c r="F40" i="34"/>
  <c r="F41" i="34"/>
  <c r="F43" i="34"/>
  <c r="F120" i="29"/>
  <c r="F122" i="29"/>
  <c r="F51" i="35"/>
  <c r="I26" i="20"/>
  <c r="G9" i="29"/>
  <c r="I9" i="22"/>
  <c r="G30" i="29"/>
  <c r="I10" i="22"/>
  <c r="G41" i="29"/>
  <c r="I11" i="22"/>
  <c r="G42" i="29"/>
  <c r="G40" i="29"/>
  <c r="G64" i="29"/>
  <c r="I18" i="22"/>
  <c r="G31" i="29"/>
  <c r="I19" i="22"/>
  <c r="G44" i="29"/>
  <c r="I20" i="22"/>
  <c r="G45" i="29"/>
  <c r="G43" i="29"/>
  <c r="G65" i="29"/>
  <c r="I27" i="22"/>
  <c r="G32" i="29"/>
  <c r="I28" i="22"/>
  <c r="G47" i="29"/>
  <c r="I29" i="22"/>
  <c r="G48" i="29"/>
  <c r="G46" i="29"/>
  <c r="G66" i="29"/>
  <c r="I29" i="20"/>
  <c r="I30" i="20"/>
  <c r="G18" i="29"/>
  <c r="G23" i="29"/>
  <c r="I36" i="22"/>
  <c r="G24" i="29"/>
  <c r="I34" i="22"/>
  <c r="I35" i="22"/>
  <c r="I37" i="22"/>
  <c r="I38" i="22"/>
  <c r="G50" i="29"/>
  <c r="G49" i="29"/>
  <c r="G67" i="29"/>
  <c r="I44" i="22"/>
  <c r="I45" i="22"/>
  <c r="G53" i="29"/>
  <c r="I46" i="22"/>
  <c r="G54" i="29"/>
  <c r="G52" i="29"/>
  <c r="G68" i="29"/>
  <c r="I53" i="22"/>
  <c r="I54" i="22"/>
  <c r="G56" i="29"/>
  <c r="I55" i="22"/>
  <c r="G57" i="29"/>
  <c r="G55" i="29"/>
  <c r="G69" i="29"/>
  <c r="I62" i="22"/>
  <c r="I63" i="22"/>
  <c r="G59" i="29"/>
  <c r="I64" i="22"/>
  <c r="G60" i="29"/>
  <c r="G58" i="29"/>
  <c r="G70" i="29"/>
  <c r="G71" i="29"/>
  <c r="G53" i="34"/>
  <c r="G56" i="34"/>
  <c r="G114" i="29"/>
  <c r="G116" i="29"/>
  <c r="I34" i="20"/>
  <c r="I36" i="20"/>
  <c r="G13" i="29"/>
  <c r="I9" i="30"/>
  <c r="G76" i="29"/>
  <c r="I10" i="30"/>
  <c r="G89" i="29"/>
  <c r="G101" i="29"/>
  <c r="I16" i="30"/>
  <c r="G77" i="29"/>
  <c r="I17" i="30"/>
  <c r="G90" i="29"/>
  <c r="G102" i="29"/>
  <c r="I25" i="30"/>
  <c r="G78" i="29"/>
  <c r="I26" i="30"/>
  <c r="G91" i="29"/>
  <c r="G103" i="29"/>
  <c r="I33" i="30"/>
  <c r="G79" i="29"/>
  <c r="I34" i="30"/>
  <c r="G92" i="29"/>
  <c r="G104" i="29"/>
  <c r="I41" i="30"/>
  <c r="G80" i="29"/>
  <c r="I49" i="30"/>
  <c r="I50" i="30"/>
  <c r="G93" i="29"/>
  <c r="G105" i="29"/>
  <c r="G81" i="29"/>
  <c r="G94" i="29"/>
  <c r="G106" i="29"/>
  <c r="I57" i="30"/>
  <c r="G82" i="29"/>
  <c r="I58" i="30"/>
  <c r="G95" i="29"/>
  <c r="G107" i="29"/>
  <c r="I65" i="30"/>
  <c r="G83" i="29"/>
  <c r="I66" i="30"/>
  <c r="G96" i="29"/>
  <c r="G108" i="29"/>
  <c r="I73" i="30"/>
  <c r="G84" i="29"/>
  <c r="I74" i="30"/>
  <c r="G97" i="29"/>
  <c r="G109" i="29"/>
  <c r="I81" i="30"/>
  <c r="G85" i="29"/>
  <c r="I82" i="30"/>
  <c r="G98" i="29"/>
  <c r="G110" i="29"/>
  <c r="G111" i="29"/>
  <c r="G14" i="34"/>
  <c r="G16" i="34"/>
  <c r="G119" i="29"/>
  <c r="G17" i="29"/>
  <c r="G28" i="34"/>
  <c r="G27" i="34"/>
  <c r="G29" i="34"/>
  <c r="G30" i="34"/>
  <c r="G31" i="34"/>
  <c r="G35" i="34"/>
  <c r="G34" i="34"/>
  <c r="G36" i="34"/>
  <c r="G21" i="34"/>
  <c r="G22" i="34"/>
  <c r="G23" i="34"/>
  <c r="G24" i="34"/>
  <c r="G39" i="34"/>
  <c r="G40" i="34"/>
  <c r="G41" i="34"/>
  <c r="G43" i="34"/>
  <c r="G120" i="29"/>
  <c r="G122" i="29"/>
  <c r="G51" i="35"/>
  <c r="E26" i="20"/>
  <c r="C9" i="29"/>
  <c r="C30" i="29"/>
  <c r="E10" i="22"/>
  <c r="C41" i="29"/>
  <c r="E11" i="22"/>
  <c r="C42" i="29"/>
  <c r="C40" i="29"/>
  <c r="C64" i="29"/>
  <c r="C31" i="29"/>
  <c r="E19" i="22"/>
  <c r="C44" i="29"/>
  <c r="E20" i="22"/>
  <c r="C45" i="29"/>
  <c r="C43" i="29"/>
  <c r="C65" i="29"/>
  <c r="C32" i="29"/>
  <c r="E28" i="22"/>
  <c r="C47" i="29"/>
  <c r="E29" i="22"/>
  <c r="C48" i="29"/>
  <c r="C46" i="29"/>
  <c r="C66" i="29"/>
  <c r="E29" i="20"/>
  <c r="E30" i="20"/>
  <c r="C18" i="29"/>
  <c r="C23" i="29"/>
  <c r="E36" i="22"/>
  <c r="C24" i="29"/>
  <c r="E35" i="22"/>
  <c r="E38" i="22"/>
  <c r="C50" i="29"/>
  <c r="C49" i="29"/>
  <c r="C67" i="29"/>
  <c r="E45" i="22"/>
  <c r="C53" i="29"/>
  <c r="E46" i="22"/>
  <c r="C54" i="29"/>
  <c r="C52" i="29"/>
  <c r="C68" i="29"/>
  <c r="E54" i="22"/>
  <c r="C56" i="29"/>
  <c r="E55" i="22"/>
  <c r="C57" i="29"/>
  <c r="C55" i="29"/>
  <c r="C69" i="29"/>
  <c r="E63" i="22"/>
  <c r="C59" i="29"/>
  <c r="E64" i="22"/>
  <c r="C60" i="29"/>
  <c r="C58" i="29"/>
  <c r="C70" i="29"/>
  <c r="C71" i="29"/>
  <c r="C56" i="34"/>
  <c r="C114" i="29"/>
  <c r="C116" i="29"/>
  <c r="E34" i="20"/>
  <c r="E36" i="20"/>
  <c r="C13" i="29"/>
  <c r="C76" i="29"/>
  <c r="E10" i="30"/>
  <c r="C89" i="29"/>
  <c r="C101" i="29"/>
  <c r="C77" i="29"/>
  <c r="E17" i="30"/>
  <c r="C90" i="29"/>
  <c r="C102" i="29"/>
  <c r="E25" i="30"/>
  <c r="C78" i="29"/>
  <c r="E26" i="30"/>
  <c r="C91" i="29"/>
  <c r="C103" i="29"/>
  <c r="C79" i="29"/>
  <c r="E34" i="30"/>
  <c r="C92" i="29"/>
  <c r="C104" i="29"/>
  <c r="C80" i="29"/>
  <c r="E50" i="30"/>
  <c r="C93" i="29"/>
  <c r="C105" i="29"/>
  <c r="C81" i="29"/>
  <c r="C94" i="29"/>
  <c r="C106" i="29"/>
  <c r="C82" i="29"/>
  <c r="E58" i="30"/>
  <c r="C95" i="29"/>
  <c r="C107" i="29"/>
  <c r="C83" i="29"/>
  <c r="E66" i="30"/>
  <c r="C96" i="29"/>
  <c r="C108" i="29"/>
  <c r="C84" i="29"/>
  <c r="E74" i="30"/>
  <c r="C97" i="29"/>
  <c r="C109" i="29"/>
  <c r="E81" i="30"/>
  <c r="C85" i="29"/>
  <c r="E82" i="30"/>
  <c r="C98" i="29"/>
  <c r="C110" i="29"/>
  <c r="C111" i="29"/>
  <c r="C16" i="34"/>
  <c r="C119" i="29"/>
  <c r="C17" i="29"/>
  <c r="C28" i="34"/>
  <c r="C29" i="34"/>
  <c r="C30" i="34"/>
  <c r="C31" i="34"/>
  <c r="C35" i="34"/>
  <c r="C34" i="34"/>
  <c r="C36" i="34"/>
  <c r="C22" i="34"/>
  <c r="C23" i="34"/>
  <c r="C24" i="34"/>
  <c r="C39" i="34"/>
  <c r="C40" i="34"/>
  <c r="C41" i="34"/>
  <c r="C43" i="34"/>
  <c r="C120" i="29"/>
  <c r="C122" i="29"/>
  <c r="C51" i="35"/>
  <c r="D50" i="35"/>
  <c r="E50" i="35"/>
  <c r="F50" i="35"/>
  <c r="G50" i="35"/>
  <c r="C50" i="35"/>
  <c r="D49" i="35"/>
  <c r="E49" i="35"/>
  <c r="F49" i="35"/>
  <c r="G49" i="35"/>
  <c r="C49" i="35"/>
  <c r="D48" i="35"/>
  <c r="E48" i="35"/>
  <c r="F48" i="35"/>
  <c r="G48" i="35"/>
  <c r="C48" i="35"/>
  <c r="D47" i="35"/>
  <c r="E47" i="35"/>
  <c r="F47" i="35"/>
  <c r="G47" i="35"/>
  <c r="C47" i="35"/>
  <c r="D46" i="35"/>
  <c r="E46" i="35"/>
  <c r="F46" i="35"/>
  <c r="G46" i="35"/>
  <c r="C46" i="35"/>
  <c r="C77" i="30"/>
  <c r="C69" i="30"/>
  <c r="C61" i="30"/>
  <c r="C53" i="30"/>
  <c r="C45" i="30"/>
  <c r="C37" i="30"/>
  <c r="C29" i="30"/>
  <c r="C20" i="30"/>
  <c r="C13" i="30"/>
  <c r="C6" i="30"/>
  <c r="C58" i="22"/>
  <c r="C49" i="22"/>
  <c r="C40" i="22"/>
  <c r="C32" i="22"/>
  <c r="C23" i="22"/>
  <c r="C14" i="22"/>
  <c r="C5" i="22"/>
  <c r="C69" i="34"/>
  <c r="C70" i="34"/>
  <c r="D68" i="34"/>
  <c r="D69" i="34"/>
  <c r="D70" i="34"/>
  <c r="E68" i="34"/>
  <c r="E69" i="34"/>
  <c r="E70" i="34"/>
  <c r="F68" i="34"/>
  <c r="F69" i="34"/>
  <c r="F70" i="34"/>
  <c r="G68" i="34"/>
  <c r="G69" i="34"/>
  <c r="G70" i="34"/>
  <c r="C37" i="29"/>
  <c r="C26" i="20"/>
  <c r="E27" i="20"/>
  <c r="C8" i="29"/>
  <c r="C20" i="29"/>
  <c r="C21" i="29"/>
  <c r="E38" i="20"/>
  <c r="C14" i="29"/>
  <c r="C6" i="29"/>
  <c r="C10" i="29"/>
  <c r="C71" i="34"/>
  <c r="D68" i="22"/>
  <c r="C36" i="22"/>
  <c r="G71" i="34"/>
  <c r="G72" i="34"/>
  <c r="F71" i="34"/>
  <c r="F72" i="34"/>
  <c r="E71" i="34"/>
  <c r="E72" i="34"/>
  <c r="D71" i="34"/>
  <c r="D72" i="34"/>
  <c r="C72" i="34"/>
  <c r="G5" i="29"/>
  <c r="G58" i="34"/>
  <c r="G66" i="34"/>
  <c r="F5" i="29"/>
  <c r="F58" i="34"/>
  <c r="F66" i="34"/>
  <c r="E5" i="29"/>
  <c r="E58" i="34"/>
  <c r="E66" i="34"/>
  <c r="D5" i="29"/>
  <c r="D58" i="34"/>
  <c r="D66" i="34"/>
  <c r="C5" i="29"/>
  <c r="C58" i="34"/>
  <c r="C66" i="34"/>
  <c r="D63" i="34"/>
  <c r="E63" i="34"/>
  <c r="F63" i="34"/>
  <c r="G63" i="34"/>
  <c r="G64" i="34"/>
  <c r="F64" i="34"/>
  <c r="E64" i="34"/>
  <c r="D64" i="34"/>
  <c r="C64" i="34"/>
  <c r="G62" i="34"/>
  <c r="F62" i="34"/>
  <c r="E62" i="34"/>
  <c r="D62" i="34"/>
  <c r="C62" i="34"/>
  <c r="G51" i="34"/>
  <c r="F51" i="34"/>
  <c r="E51" i="34"/>
  <c r="D51" i="34"/>
  <c r="C51" i="34"/>
  <c r="I65" i="22"/>
  <c r="H65" i="22"/>
  <c r="G65" i="22"/>
  <c r="F65" i="22"/>
  <c r="E65" i="22"/>
  <c r="I56" i="22"/>
  <c r="H56" i="22"/>
  <c r="G56" i="22"/>
  <c r="F56" i="22"/>
  <c r="E56" i="22"/>
  <c r="I47" i="22"/>
  <c r="H47" i="22"/>
  <c r="G47" i="22"/>
  <c r="F47" i="22"/>
  <c r="E47" i="22"/>
  <c r="I30" i="22"/>
  <c r="H30" i="22"/>
  <c r="G30" i="22"/>
  <c r="F30" i="22"/>
  <c r="E30" i="22"/>
  <c r="I21" i="22"/>
  <c r="H21" i="22"/>
  <c r="G21" i="22"/>
  <c r="F21" i="22"/>
  <c r="E21" i="22"/>
  <c r="I12" i="22"/>
  <c r="H12" i="22"/>
  <c r="G12" i="22"/>
  <c r="F12" i="22"/>
  <c r="E12" i="22"/>
  <c r="C37" i="22"/>
  <c r="D30" i="22"/>
  <c r="D12" i="22"/>
  <c r="D21" i="22"/>
  <c r="C18" i="22"/>
  <c r="G6" i="33"/>
  <c r="G7" i="33"/>
  <c r="G8" i="33"/>
  <c r="G9" i="33"/>
  <c r="G10" i="33"/>
  <c r="G11" i="33"/>
  <c r="G12" i="33"/>
  <c r="G13" i="33"/>
  <c r="G15" i="33"/>
  <c r="F6" i="33"/>
  <c r="F7" i="33"/>
  <c r="F8" i="33"/>
  <c r="F9" i="33"/>
  <c r="F10" i="33"/>
  <c r="F11" i="33"/>
  <c r="F12" i="33"/>
  <c r="F13" i="33"/>
  <c r="F15" i="33"/>
  <c r="E6" i="33"/>
  <c r="E7" i="33"/>
  <c r="E8" i="33"/>
  <c r="E9" i="33"/>
  <c r="E10" i="33"/>
  <c r="E11" i="33"/>
  <c r="E12" i="33"/>
  <c r="E13" i="33"/>
  <c r="E15" i="33"/>
  <c r="D6" i="33"/>
  <c r="D7" i="33"/>
  <c r="D8" i="33"/>
  <c r="D9" i="33"/>
  <c r="D10" i="33"/>
  <c r="D11" i="33"/>
  <c r="D12" i="33"/>
  <c r="D13" i="33"/>
  <c r="D15" i="33"/>
  <c r="C6" i="33"/>
  <c r="C7" i="33"/>
  <c r="C8" i="33"/>
  <c r="C9" i="33"/>
  <c r="C10" i="33"/>
  <c r="C11" i="33"/>
  <c r="C12" i="33"/>
  <c r="C13" i="33"/>
  <c r="C15" i="33"/>
  <c r="C19" i="33"/>
  <c r="C20" i="33"/>
  <c r="C21" i="33"/>
  <c r="C22" i="33"/>
  <c r="C23" i="33"/>
  <c r="C24" i="33"/>
  <c r="C25" i="33"/>
  <c r="C26" i="33"/>
  <c r="C27" i="33"/>
  <c r="C28" i="33"/>
  <c r="C30" i="33"/>
  <c r="G19" i="33"/>
  <c r="G20" i="33"/>
  <c r="G21" i="33"/>
  <c r="G22" i="33"/>
  <c r="G23" i="33"/>
  <c r="G24" i="33"/>
  <c r="G25" i="33"/>
  <c r="G26" i="33"/>
  <c r="G27" i="33"/>
  <c r="G28" i="33"/>
  <c r="G30" i="33"/>
  <c r="F19" i="33"/>
  <c r="F20" i="33"/>
  <c r="F21" i="33"/>
  <c r="F22" i="33"/>
  <c r="F23" i="33"/>
  <c r="F24" i="33"/>
  <c r="F25" i="33"/>
  <c r="F26" i="33"/>
  <c r="F27" i="33"/>
  <c r="F28" i="33"/>
  <c r="F30" i="33"/>
  <c r="E19" i="33"/>
  <c r="E20" i="33"/>
  <c r="E21" i="33"/>
  <c r="E22" i="33"/>
  <c r="E23" i="33"/>
  <c r="E24" i="33"/>
  <c r="E25" i="33"/>
  <c r="E26" i="33"/>
  <c r="E27" i="33"/>
  <c r="E28" i="33"/>
  <c r="E30" i="33"/>
  <c r="D19" i="33"/>
  <c r="D20" i="33"/>
  <c r="D21" i="33"/>
  <c r="D22" i="33"/>
  <c r="D23" i="33"/>
  <c r="D24" i="33"/>
  <c r="D25" i="33"/>
  <c r="D26" i="33"/>
  <c r="D27" i="33"/>
  <c r="D28" i="33"/>
  <c r="D30" i="33"/>
  <c r="G7" i="34"/>
  <c r="G18" i="34"/>
  <c r="F7" i="34"/>
  <c r="F18" i="34"/>
  <c r="E7" i="34"/>
  <c r="E18" i="34"/>
  <c r="D7" i="34"/>
  <c r="D18" i="34"/>
  <c r="C7" i="34"/>
  <c r="C18" i="34"/>
  <c r="C36" i="20"/>
  <c r="C37" i="20"/>
  <c r="C27" i="20"/>
  <c r="I37" i="20"/>
  <c r="H37" i="20"/>
  <c r="G37" i="20"/>
  <c r="F37" i="20"/>
  <c r="E37" i="20"/>
  <c r="I27" i="20"/>
  <c r="H27" i="20"/>
  <c r="G27" i="20"/>
  <c r="F27" i="20"/>
  <c r="C29" i="20"/>
  <c r="E6" i="20"/>
  <c r="F6" i="20"/>
  <c r="G6" i="20"/>
  <c r="H6" i="20"/>
  <c r="I6" i="20"/>
  <c r="E13" i="20"/>
  <c r="F13" i="20"/>
  <c r="G13" i="20"/>
  <c r="H13" i="20"/>
  <c r="I13" i="20"/>
  <c r="I17" i="20"/>
  <c r="H17" i="20"/>
  <c r="G17" i="20"/>
  <c r="F17" i="20"/>
  <c r="E17" i="20"/>
  <c r="C17" i="20"/>
  <c r="G5" i="33"/>
  <c r="G17" i="33"/>
  <c r="F5" i="33"/>
  <c r="F17" i="33"/>
  <c r="E5" i="33"/>
  <c r="E17" i="33"/>
  <c r="D5" i="33"/>
  <c r="D17" i="33"/>
  <c r="C5" i="33"/>
  <c r="C17" i="33"/>
  <c r="G18" i="33"/>
  <c r="F18" i="33"/>
  <c r="E18" i="33"/>
  <c r="D18" i="33"/>
  <c r="C18" i="33"/>
  <c r="H27" i="33"/>
  <c r="H26" i="33"/>
  <c r="H25" i="33"/>
  <c r="H24" i="33"/>
  <c r="H23" i="33"/>
  <c r="H22" i="33"/>
  <c r="H21" i="33"/>
  <c r="H20" i="33"/>
  <c r="H19" i="33"/>
  <c r="H18" i="33"/>
  <c r="B27" i="33"/>
  <c r="B26" i="33"/>
  <c r="B25" i="33"/>
  <c r="B24" i="33"/>
  <c r="B23" i="33"/>
  <c r="B22" i="33"/>
  <c r="B21" i="33"/>
  <c r="B20" i="33"/>
  <c r="B19" i="33"/>
  <c r="B18" i="33"/>
  <c r="H13" i="33"/>
  <c r="B9" i="33"/>
  <c r="H9" i="33"/>
  <c r="B12" i="33"/>
  <c r="B11" i="33"/>
  <c r="B10" i="33"/>
  <c r="B8" i="33"/>
  <c r="B7" i="33"/>
  <c r="B6" i="33"/>
  <c r="H12" i="33"/>
  <c r="H11" i="33"/>
  <c r="H10" i="33"/>
  <c r="H8" i="33"/>
  <c r="H7" i="33"/>
  <c r="H6" i="33"/>
  <c r="H28" i="33"/>
  <c r="B24" i="29"/>
  <c r="H110" i="29"/>
  <c r="H109" i="29"/>
  <c r="H108" i="29"/>
  <c r="H107" i="29"/>
  <c r="H106" i="29"/>
  <c r="H105" i="29"/>
  <c r="B85" i="29"/>
  <c r="B98" i="29"/>
  <c r="B110" i="29"/>
  <c r="B84" i="29"/>
  <c r="B97" i="29"/>
  <c r="B109" i="29"/>
  <c r="B83" i="29"/>
  <c r="B96" i="29"/>
  <c r="B108" i="29"/>
  <c r="B82" i="29"/>
  <c r="B95" i="29"/>
  <c r="B107" i="29"/>
  <c r="B81" i="29"/>
  <c r="B94" i="29"/>
  <c r="B106" i="29"/>
  <c r="B80" i="29"/>
  <c r="B93" i="29"/>
  <c r="B105" i="29"/>
  <c r="B79" i="29"/>
  <c r="B92" i="29"/>
  <c r="B104" i="29"/>
  <c r="B78" i="29"/>
  <c r="B91" i="29"/>
  <c r="B103" i="29"/>
  <c r="B77" i="29"/>
  <c r="B90" i="29"/>
  <c r="B102" i="29"/>
  <c r="B76" i="29"/>
  <c r="B89" i="29"/>
  <c r="B101" i="29"/>
  <c r="G99" i="29"/>
  <c r="F99" i="29"/>
  <c r="E99" i="29"/>
  <c r="D99" i="29"/>
  <c r="C99" i="29"/>
  <c r="G86" i="29"/>
  <c r="F86" i="29"/>
  <c r="E86" i="29"/>
  <c r="D86" i="29"/>
  <c r="C86" i="29"/>
  <c r="D19" i="29"/>
  <c r="E19" i="29"/>
  <c r="F19" i="29"/>
  <c r="G19" i="29"/>
  <c r="H98" i="29"/>
  <c r="H97" i="29"/>
  <c r="H96" i="29"/>
  <c r="C16" i="29"/>
  <c r="H95" i="29"/>
  <c r="G16" i="29"/>
  <c r="F16" i="29"/>
  <c r="E16" i="29"/>
  <c r="D16" i="29"/>
  <c r="H94" i="29"/>
  <c r="F38" i="20"/>
  <c r="D14" i="29"/>
  <c r="G38" i="20"/>
  <c r="E14" i="29"/>
  <c r="H38" i="20"/>
  <c r="F14" i="29"/>
  <c r="I38" i="20"/>
  <c r="G14" i="29"/>
  <c r="H93" i="29"/>
  <c r="H85" i="29"/>
  <c r="H84" i="29"/>
  <c r="H83" i="29"/>
  <c r="H82" i="29"/>
  <c r="H81" i="29"/>
  <c r="H80" i="29"/>
  <c r="B32" i="29"/>
  <c r="B46" i="29"/>
  <c r="B66" i="29"/>
  <c r="B31" i="29"/>
  <c r="B43" i="29"/>
  <c r="B65" i="29"/>
  <c r="B30" i="29"/>
  <c r="B40" i="29"/>
  <c r="B64" i="29"/>
  <c r="B36" i="29"/>
  <c r="B58" i="29"/>
  <c r="B70" i="29"/>
  <c r="B35" i="29"/>
  <c r="B55" i="29"/>
  <c r="B69" i="29"/>
  <c r="B34" i="29"/>
  <c r="B52" i="29"/>
  <c r="B68" i="29"/>
  <c r="B33" i="29"/>
  <c r="B49" i="29"/>
  <c r="B67" i="29"/>
  <c r="H70" i="29"/>
  <c r="C12" i="29"/>
  <c r="D12" i="29"/>
  <c r="E12" i="29"/>
  <c r="F12" i="29"/>
  <c r="G12" i="29"/>
  <c r="H69" i="29"/>
  <c r="H68" i="29"/>
  <c r="D8" i="29"/>
  <c r="D6" i="29"/>
  <c r="D10" i="29"/>
  <c r="E8" i="29"/>
  <c r="E6" i="29"/>
  <c r="E10" i="29"/>
  <c r="F8" i="29"/>
  <c r="F6" i="29"/>
  <c r="F10" i="29"/>
  <c r="G8" i="29"/>
  <c r="G6" i="29"/>
  <c r="G10" i="29"/>
  <c r="H67" i="29"/>
  <c r="C27" i="29"/>
  <c r="H60" i="29"/>
  <c r="G27" i="29"/>
  <c r="F27" i="29"/>
  <c r="E27" i="29"/>
  <c r="D27" i="29"/>
  <c r="H59" i="29"/>
  <c r="H58" i="29"/>
  <c r="H57" i="29"/>
  <c r="H56" i="29"/>
  <c r="H55" i="29"/>
  <c r="D20" i="29"/>
  <c r="D21" i="29"/>
  <c r="E20" i="29"/>
  <c r="E21" i="29"/>
  <c r="F20" i="29"/>
  <c r="F21" i="29"/>
  <c r="G20" i="29"/>
  <c r="G21" i="29"/>
  <c r="H54" i="29"/>
  <c r="H53" i="29"/>
  <c r="H52" i="29"/>
  <c r="C17" i="22"/>
  <c r="C8" i="22"/>
  <c r="C61" i="22"/>
  <c r="C52" i="22"/>
  <c r="C43" i="22"/>
  <c r="D89" i="30"/>
  <c r="C49" i="30"/>
  <c r="C41" i="30"/>
  <c r="C48" i="30"/>
  <c r="C40" i="30"/>
  <c r="C33" i="30"/>
  <c r="C32" i="30"/>
  <c r="I83" i="30"/>
  <c r="H83" i="30"/>
  <c r="G83" i="30"/>
  <c r="F83" i="30"/>
  <c r="E83" i="30"/>
  <c r="D83" i="30"/>
  <c r="I75" i="30"/>
  <c r="H75" i="30"/>
  <c r="G75" i="30"/>
  <c r="F75" i="30"/>
  <c r="E75" i="30"/>
  <c r="D75" i="30"/>
  <c r="I67" i="30"/>
  <c r="H67" i="30"/>
  <c r="G67" i="30"/>
  <c r="F67" i="30"/>
  <c r="E67" i="30"/>
  <c r="D67" i="30"/>
  <c r="I59" i="30"/>
  <c r="H59" i="30"/>
  <c r="G59" i="30"/>
  <c r="F59" i="30"/>
  <c r="E59" i="30"/>
  <c r="D59" i="30"/>
  <c r="I51" i="30"/>
  <c r="H51" i="30"/>
  <c r="G51" i="30"/>
  <c r="F51" i="30"/>
  <c r="E51" i="30"/>
  <c r="D51" i="30"/>
  <c r="I42" i="30"/>
  <c r="I43" i="30"/>
  <c r="H42" i="30"/>
  <c r="H43" i="30"/>
  <c r="G42" i="30"/>
  <c r="G43" i="30"/>
  <c r="F42" i="30"/>
  <c r="F43" i="30"/>
  <c r="E42" i="30"/>
  <c r="E43" i="30"/>
  <c r="D43" i="30"/>
  <c r="E89" i="30"/>
  <c r="D27" i="30"/>
  <c r="C16" i="30"/>
  <c r="C62" i="22"/>
  <c r="C53" i="22"/>
  <c r="C44" i="22"/>
  <c r="C9" i="30"/>
  <c r="C27" i="22"/>
  <c r="C26" i="22"/>
  <c r="C9" i="22"/>
  <c r="E68" i="22"/>
  <c r="E7" i="20"/>
  <c r="F7" i="20"/>
  <c r="G7" i="20"/>
  <c r="H7" i="20"/>
  <c r="I7" i="20"/>
  <c r="E10" i="20"/>
  <c r="F10" i="20"/>
  <c r="G10" i="20"/>
  <c r="H10" i="20"/>
  <c r="I10" i="20"/>
  <c r="E9" i="20"/>
  <c r="F9" i="20"/>
  <c r="G9" i="20"/>
  <c r="H9" i="20"/>
  <c r="I9" i="20"/>
  <c r="E14" i="20"/>
  <c r="F14" i="20"/>
  <c r="G14" i="20"/>
  <c r="H14" i="20"/>
  <c r="I14" i="20"/>
  <c r="E8" i="20"/>
  <c r="F8" i="20"/>
  <c r="G8" i="20"/>
  <c r="H8" i="20"/>
  <c r="I8" i="20"/>
  <c r="H24" i="29"/>
  <c r="H6" i="29"/>
  <c r="H25" i="29"/>
  <c r="G25" i="29"/>
  <c r="F25" i="29"/>
  <c r="E25" i="29"/>
  <c r="D25" i="29"/>
  <c r="C25" i="29"/>
  <c r="H23" i="29"/>
  <c r="G61" i="29"/>
  <c r="F61" i="29"/>
  <c r="E61" i="29"/>
  <c r="D61" i="29"/>
  <c r="C61" i="29"/>
  <c r="H50" i="29"/>
  <c r="H49" i="29"/>
  <c r="H115" i="29"/>
  <c r="B19" i="29"/>
  <c r="E18" i="30"/>
  <c r="H16" i="29"/>
  <c r="I35" i="30"/>
  <c r="H35" i="30"/>
  <c r="G35" i="30"/>
  <c r="F35" i="30"/>
  <c r="E35" i="30"/>
  <c r="D35" i="30"/>
  <c r="H9" i="29"/>
  <c r="I18" i="20"/>
  <c r="H18" i="20"/>
  <c r="G18" i="20"/>
  <c r="F18" i="20"/>
  <c r="E18" i="20"/>
  <c r="E12" i="20"/>
  <c r="F12" i="20"/>
  <c r="G12" i="20"/>
  <c r="H12" i="20"/>
  <c r="I12" i="20"/>
  <c r="E11" i="20"/>
  <c r="F11" i="20"/>
  <c r="G11" i="20"/>
  <c r="H11" i="20"/>
  <c r="I11" i="20"/>
  <c r="C18" i="20"/>
  <c r="I27" i="30"/>
  <c r="H27" i="30"/>
  <c r="G27" i="30"/>
  <c r="F27" i="30"/>
  <c r="E27" i="30"/>
  <c r="D18" i="30"/>
  <c r="I11" i="30"/>
  <c r="H11" i="30"/>
  <c r="G11" i="30"/>
  <c r="F11" i="30"/>
  <c r="E11" i="30"/>
  <c r="D11" i="30"/>
  <c r="I5" i="30"/>
  <c r="H5" i="30"/>
  <c r="G5" i="30"/>
  <c r="F5" i="30"/>
  <c r="E5" i="30"/>
  <c r="I4" i="22"/>
  <c r="H4" i="22"/>
  <c r="G4" i="22"/>
  <c r="F4" i="22"/>
  <c r="E4" i="22"/>
  <c r="H18" i="30"/>
  <c r="I18" i="30"/>
  <c r="E73" i="29"/>
  <c r="H13" i="29"/>
  <c r="C73" i="29"/>
  <c r="G73" i="29"/>
  <c r="H17" i="29"/>
  <c r="E124" i="29"/>
  <c r="H18" i="29"/>
  <c r="D73" i="29"/>
  <c r="F73" i="29"/>
  <c r="D124" i="29"/>
  <c r="C124" i="29"/>
  <c r="H31" i="29"/>
  <c r="H90" i="29"/>
  <c r="F18" i="30"/>
  <c r="G18" i="30"/>
  <c r="H64" i="29"/>
  <c r="E37" i="29"/>
  <c r="H78" i="29"/>
  <c r="H92" i="29"/>
  <c r="H91" i="29"/>
  <c r="H89" i="29"/>
  <c r="H42" i="29"/>
  <c r="F37" i="29"/>
  <c r="H48" i="29"/>
  <c r="F124" i="29"/>
  <c r="G124" i="29"/>
  <c r="D37" i="29"/>
  <c r="H116" i="29"/>
  <c r="H114" i="29"/>
  <c r="G37" i="29"/>
  <c r="H30" i="29"/>
  <c r="H76" i="29"/>
  <c r="H45" i="29"/>
  <c r="H47" i="29"/>
  <c r="H65" i="29"/>
  <c r="H44" i="29"/>
  <c r="H66" i="29"/>
  <c r="H77" i="29"/>
  <c r="H32" i="29"/>
  <c r="H79" i="29"/>
  <c r="H41" i="29"/>
  <c r="H99" i="29"/>
  <c r="D126" i="29"/>
  <c r="H71" i="29"/>
  <c r="H103" i="29"/>
  <c r="G126" i="29"/>
  <c r="H124" i="29"/>
  <c r="H86" i="29"/>
  <c r="H37" i="29"/>
  <c r="H104" i="29"/>
  <c r="F126" i="29"/>
  <c r="H46" i="29"/>
  <c r="E126" i="29"/>
  <c r="H120" i="29"/>
  <c r="H43" i="29"/>
  <c r="H40" i="29"/>
  <c r="H101" i="29"/>
  <c r="H102" i="29"/>
  <c r="H61" i="29"/>
  <c r="H119" i="29"/>
  <c r="H111" i="29"/>
  <c r="H122" i="29"/>
  <c r="H126" i="29"/>
  <c r="C126" i="29"/>
</calcChain>
</file>

<file path=xl/comments1.xml><?xml version="1.0" encoding="utf-8"?>
<comments xmlns="http://schemas.openxmlformats.org/spreadsheetml/2006/main">
  <authors>
    <author>Iain Brougham</author>
  </authors>
  <commentList>
    <comment ref="B24" authorId="0">
      <text>
        <r>
          <rPr>
            <i/>
            <sz val="9"/>
            <color indexed="81"/>
            <rFont val="Arial"/>
            <family val="2"/>
          </rPr>
          <t xml:space="preserve">NOTE: The default placeholder values in all input cells will </t>
        </r>
        <r>
          <rPr>
            <b/>
            <i/>
            <sz val="9"/>
            <color indexed="81"/>
            <rFont val="Arial"/>
            <family val="2"/>
          </rPr>
          <t>NOT</t>
        </r>
        <r>
          <rPr>
            <i/>
            <sz val="9"/>
            <color indexed="81"/>
            <rFont val="Arial"/>
            <family val="2"/>
          </rPr>
          <t xml:space="preserve"> change automatically according to currency. Any updates following a currency change will have to be implemented manually.</t>
        </r>
      </text>
    </comment>
    <comment ref="A51" authorId="0">
      <text>
        <r>
          <rPr>
            <b/>
            <sz val="9"/>
            <color indexed="81"/>
            <rFont val="Arial"/>
            <family val="2"/>
          </rPr>
          <t>Iain Brougham:</t>
        </r>
        <r>
          <rPr>
            <sz val="9"/>
            <color indexed="81"/>
            <rFont val="Arial"/>
            <family val="2"/>
          </rPr>
          <t xml:space="preserve">
Annual discount rate for 5 year period?</t>
        </r>
      </text>
    </comment>
  </commentList>
</comments>
</file>

<file path=xl/comments2.xml><?xml version="1.0" encoding="utf-8"?>
<comments xmlns="http://schemas.openxmlformats.org/spreadsheetml/2006/main">
  <authors>
    <author>Iain Brougham</author>
  </authors>
  <commentList>
    <comment ref="C22" authorId="0">
      <text>
        <r>
          <rPr>
            <i/>
            <sz val="9"/>
            <color indexed="81"/>
            <rFont val="Arial"/>
            <family val="2"/>
          </rPr>
          <t>Note: This spreadsheet assumes branches as a base of local operations for managing agents in a hub and spoke model. For this reason some agent support staff costs are linked to the number of branches.</t>
        </r>
      </text>
    </comment>
  </commentList>
</comments>
</file>

<file path=xl/comments3.xml><?xml version="1.0" encoding="utf-8"?>
<comments xmlns="http://schemas.openxmlformats.org/spreadsheetml/2006/main">
  <authors>
    <author>Iain Brougham</author>
  </authors>
  <commentList>
    <comment ref="D10" authorId="0">
      <text>
        <r>
          <rPr>
            <sz val="9"/>
            <color indexed="81"/>
            <rFont val="Arial"/>
            <family val="2"/>
          </rPr>
          <t>Note: Enter the percentage of the transaction value that will go to the agent as commission. Minimum/maximum tiers for this value can be defined in cells L10 and O10.</t>
        </r>
      </text>
    </comment>
    <comment ref="D11" authorId="0">
      <text>
        <r>
          <rPr>
            <sz val="9"/>
            <color indexed="81"/>
            <rFont val="Arial"/>
            <family val="2"/>
          </rPr>
          <t>Note: Enter the percentage of the transaction value that will go to the Switch (if used) as commission. Minimum/maximum tiers for this value can be defined in cells L11 and O11.</t>
        </r>
      </text>
    </comment>
    <comment ref="D19" authorId="0">
      <text>
        <r>
          <rPr>
            <sz val="9"/>
            <color indexed="81"/>
            <rFont val="Arial"/>
            <family val="2"/>
          </rPr>
          <t>Note: Enter the percentage of the transaction value that will go to the agent as commission. Minimum/maximum tiers for this value can be defined in cells L19 and O19.</t>
        </r>
      </text>
    </comment>
    <comment ref="D20" authorId="0">
      <text>
        <r>
          <rPr>
            <sz val="9"/>
            <color indexed="81"/>
            <rFont val="Arial"/>
            <family val="2"/>
          </rPr>
          <t xml:space="preserve">Note: Enter the percentage of the transaction value that will go to the Switch as commission. Minimum/maximum tiers for this value can be defined in cells L19 and O19.
</t>
        </r>
      </text>
    </comment>
    <comment ref="D28" authorId="0">
      <text>
        <r>
          <rPr>
            <sz val="9"/>
            <color indexed="81"/>
            <rFont val="Arial"/>
            <family val="2"/>
          </rPr>
          <t>Note: Enter the percentage of the transaction value that will go to the agent as commission. Minimum/maximum tiers for this value can be defined in cells L28 and O28</t>
        </r>
        <r>
          <rPr>
            <b/>
            <sz val="9"/>
            <color indexed="81"/>
            <rFont val="Arial"/>
            <family val="2"/>
          </rPr>
          <t>.</t>
        </r>
      </text>
    </comment>
    <comment ref="D29" authorId="0">
      <text>
        <r>
          <rPr>
            <sz val="9"/>
            <color indexed="81"/>
            <rFont val="Arial"/>
            <family val="2"/>
          </rPr>
          <t>Note: Enter the percentage of the transaction value that will go to the Switch as commission. Minimum/maximum tiers for this value can be defined in cells L29 and O29.</t>
        </r>
      </text>
    </comment>
    <comment ref="D45" authorId="0">
      <text>
        <r>
          <rPr>
            <sz val="9"/>
            <color indexed="81"/>
            <rFont val="Arial"/>
            <family val="2"/>
          </rPr>
          <t>Note: Enter the percentage of the transaction value that will go to the agent as commission. Minimum/maximum tiers for this value can be defined in cells L47 and O47.</t>
        </r>
      </text>
    </comment>
    <comment ref="D46" authorId="0">
      <text>
        <r>
          <rPr>
            <sz val="9"/>
            <color indexed="81"/>
            <rFont val="Arial"/>
            <family val="2"/>
          </rPr>
          <t>Note: Enter the percentage of the transaction value that will go to the Switch as commission. Minimum/maximum tiers for this value can be defined in cells L48 and O48.</t>
        </r>
      </text>
    </comment>
    <comment ref="D54" authorId="0">
      <text>
        <r>
          <rPr>
            <sz val="9"/>
            <color indexed="81"/>
            <rFont val="Arial"/>
            <family val="2"/>
          </rPr>
          <t xml:space="preserve">Note: Enter the percentage of the transaction value that will go to the agent as commission. Minimum/maximum tiers for this value can be defined in cells L56 and O56.
</t>
        </r>
      </text>
    </comment>
    <comment ref="D55" authorId="0">
      <text>
        <r>
          <rPr>
            <sz val="9"/>
            <color indexed="81"/>
            <rFont val="Arial"/>
            <family val="2"/>
          </rPr>
          <t>Note: Enter the percentage of the transaction value that will go to the Switch as commission. Minimum/maximum tiers for this value can be defined in cells L57 and O57.</t>
        </r>
      </text>
    </comment>
    <comment ref="D63" authorId="0">
      <text>
        <r>
          <rPr>
            <sz val="9"/>
            <color indexed="81"/>
            <rFont val="Arial"/>
            <family val="2"/>
          </rPr>
          <t>Note: Enter the percentage of the transaction value that will go to the agent as commission. Minimum/maximum tiers for this value can be defined in cells L65 and O65.</t>
        </r>
      </text>
    </comment>
    <comment ref="D64" authorId="0">
      <text>
        <r>
          <rPr>
            <sz val="9"/>
            <color indexed="81"/>
            <rFont val="Arial"/>
            <family val="2"/>
          </rPr>
          <t>Note: Enter the percentage of the transaction value that will go to the Switch as commission. Minimum/maximum tiers for this value can be defined in cells L66 and O66.</t>
        </r>
      </text>
    </comment>
  </commentList>
</comments>
</file>

<file path=xl/sharedStrings.xml><?xml version="1.0" encoding="utf-8"?>
<sst xmlns="http://schemas.openxmlformats.org/spreadsheetml/2006/main" count="585" uniqueCount="260">
  <si>
    <t>Total</t>
  </si>
  <si>
    <t>High level business Case</t>
  </si>
  <si>
    <t>Baseline</t>
  </si>
  <si>
    <t>Mobile Penetration %</t>
  </si>
  <si>
    <t>Smartphone &amp; Data plan Penetration %</t>
  </si>
  <si>
    <t>Growth (annual)</t>
  </si>
  <si>
    <t>Active users (using once a month on average)</t>
  </si>
  <si>
    <t>Registered users (End of Year)</t>
  </si>
  <si>
    <t>% of customers using this feature</t>
  </si>
  <si>
    <t>Transactions per month</t>
  </si>
  <si>
    <t>Min</t>
  </si>
  <si>
    <t>Max</t>
  </si>
  <si>
    <t>Assumption</t>
  </si>
  <si>
    <t>Average airtime top-up value</t>
  </si>
  <si>
    <t>… from agents</t>
  </si>
  <si>
    <t>Customers average annual balance in account</t>
  </si>
  <si>
    <t>Agents average annual balance</t>
  </si>
  <si>
    <t>Annual Interest earned on the float by bank from customers</t>
  </si>
  <si>
    <t>Annual Interest earned on the float by bank from agent balances</t>
  </si>
  <si>
    <t>Average savings per user per annum</t>
  </si>
  <si>
    <t>Cost of branch service per transaction</t>
  </si>
  <si>
    <t>Gross Transaction Revenues</t>
  </si>
  <si>
    <t>Hosting &amp; Communications</t>
  </si>
  <si>
    <t>Average loan amount</t>
  </si>
  <si>
    <t>Average Net Interest earned</t>
  </si>
  <si>
    <t>Average duration of loan (months)</t>
  </si>
  <si>
    <t>Total loan interest earned</t>
  </si>
  <si>
    <t>Total addressable population</t>
  </si>
  <si>
    <t>Unbanked % - Rural</t>
  </si>
  <si>
    <t>Unbanked % - Urban</t>
  </si>
  <si>
    <t>Average % rural population</t>
  </si>
  <si>
    <t>…… to agent</t>
  </si>
  <si>
    <t>Ecosystem payments (Variable Cost)</t>
  </si>
  <si>
    <t>Ecosystem partner payments (variable costs)</t>
  </si>
  <si>
    <t>Total active agency banking users (End of Year)</t>
  </si>
  <si>
    <t>Agency Banking Services</t>
  </si>
  <si>
    <t>Total transaction revenues</t>
  </si>
  <si>
    <t>Average commission earned per transaction</t>
  </si>
  <si>
    <t>Total transaction revenues from self-service</t>
  </si>
  <si>
    <t>Ecosystem partners (variable costs)</t>
  </si>
  <si>
    <t>Mobile Banking (self-service)</t>
  </si>
  <si>
    <r>
      <rPr>
        <b/>
        <sz val="18"/>
        <color indexed="56"/>
        <rFont val="Calibri"/>
        <family val="2"/>
      </rPr>
      <t>Features Detail</t>
    </r>
    <r>
      <rPr>
        <b/>
        <sz val="18"/>
        <color rgb="FF800000"/>
        <rFont val="Calibri"/>
        <family val="2"/>
      </rPr>
      <t xml:space="preserve"> - </t>
    </r>
    <r>
      <rPr>
        <b/>
        <sz val="18"/>
        <color theme="9"/>
        <rFont val="Calibri"/>
        <family val="2"/>
      </rPr>
      <t>Consumer self-service</t>
    </r>
  </si>
  <si>
    <t xml:space="preserve"> Customers</t>
  </si>
  <si>
    <t>Agent loan balances</t>
  </si>
  <si>
    <t>Detailed workings</t>
  </si>
  <si>
    <t>Interest Earned</t>
  </si>
  <si>
    <t>Costs</t>
  </si>
  <si>
    <t>Mobile Banking - App development</t>
  </si>
  <si>
    <t>Mobile Banking - USSD development</t>
  </si>
  <si>
    <t>Transaction Revenues from Self-Serve Customers (B)</t>
  </si>
  <si>
    <t>Total interest earned (C)</t>
  </si>
  <si>
    <t>Agent network technology cost (D)</t>
  </si>
  <si>
    <t>Agent network costs (E)</t>
  </si>
  <si>
    <t>Savings (F)</t>
  </si>
  <si>
    <t>Net benefit including savings (A+B+C-D-E+F)</t>
  </si>
  <si>
    <t>Net benefit (A+B+C-D-E)</t>
  </si>
  <si>
    <t>Agents</t>
  </si>
  <si>
    <t>Total training cost</t>
  </si>
  <si>
    <t>Communication</t>
  </si>
  <si>
    <t>Average customers served per agent per month</t>
  </si>
  <si>
    <t>Average customers served per agent per day (24 days per month)</t>
  </si>
  <si>
    <t>Average active Agency users/month</t>
  </si>
  <si>
    <t>Active agency banking customers (average through the year)</t>
  </si>
  <si>
    <t>% of total customer base actively using m-banking</t>
  </si>
  <si>
    <t>M-Banking Services</t>
  </si>
  <si>
    <t>Average active m-banking users/month</t>
  </si>
  <si>
    <t>% of total customers actively using m-banking services</t>
  </si>
  <si>
    <t>% of total customers actively using agent network</t>
  </si>
  <si>
    <t>Margin interest on float due to additional liabilities</t>
  </si>
  <si>
    <t>Float (liabilities) calculation</t>
  </si>
  <si>
    <t>… from additional float due to liabilities</t>
  </si>
  <si>
    <t>Salaries</t>
  </si>
  <si>
    <t>Number of customers registered per agent per month</t>
  </si>
  <si>
    <t>Number of accounts opened through the agent network</t>
  </si>
  <si>
    <t>% Funded accounts opened through agent network</t>
  </si>
  <si>
    <t>Agent Branding Materials</t>
  </si>
  <si>
    <t>Total marketing cost</t>
  </si>
  <si>
    <t>Savings due to Agent Network</t>
  </si>
  <si>
    <t>Savings due to m-banking channels</t>
  </si>
  <si>
    <t>Total Bank customers</t>
  </si>
  <si>
    <t>Number of Bank m-banking users (average through the year)</t>
  </si>
  <si>
    <t>Total Bank agents</t>
  </si>
  <si>
    <t>Active Bank agents</t>
  </si>
  <si>
    <t>Net Revenue to Bank</t>
  </si>
  <si>
    <t>Net Bank revenues from agency banking services (A)</t>
  </si>
  <si>
    <t>Net revenues to Bank</t>
  </si>
  <si>
    <t>% of Active Agents taking a new loan from Bank</t>
  </si>
  <si>
    <t>Loans : Deposits ratio of Bank</t>
  </si>
  <si>
    <t>Bank Agents (registered)</t>
  </si>
  <si>
    <t>% Bank customers using agents</t>
  </si>
  <si>
    <t>% Bank using mobile self-services</t>
  </si>
  <si>
    <t>Bank Revenue</t>
  </si>
  <si>
    <t>Year 1</t>
  </si>
  <si>
    <t>Year 2</t>
  </si>
  <si>
    <t>Year 3</t>
  </si>
  <si>
    <t>Year 4</t>
  </si>
  <si>
    <t>Year 5</t>
  </si>
  <si>
    <t>Year 0</t>
  </si>
  <si>
    <t>Total variable costs</t>
  </si>
  <si>
    <t>Total population</t>
  </si>
  <si>
    <t>National Statistics</t>
  </si>
  <si>
    <r>
      <rPr>
        <b/>
        <sz val="22"/>
        <color indexed="56"/>
        <rFont val="Calibri"/>
        <family val="2"/>
        <scheme val="minor"/>
      </rPr>
      <t xml:space="preserve">Demographics and </t>
    </r>
    <r>
      <rPr>
        <b/>
        <sz val="22"/>
        <color theme="9"/>
        <rFont val="Calibri"/>
        <family val="2"/>
        <scheme val="minor"/>
      </rPr>
      <t>User assumptions</t>
    </r>
  </si>
  <si>
    <t>Microfinance / Alternative finance market % - Rural</t>
  </si>
  <si>
    <t>Microfinance / Alternative finance market % - Urban</t>
  </si>
  <si>
    <t>Adult population in selected regions</t>
  </si>
  <si>
    <t>Average Active Agency users/month</t>
  </si>
  <si>
    <t>Agency Banking</t>
  </si>
  <si>
    <t>Mobile Banking</t>
  </si>
  <si>
    <t>Switch fee</t>
  </si>
  <si>
    <t>Switch fees</t>
  </si>
  <si>
    <t>Average amount transferred per transaction US$</t>
  </si>
  <si>
    <t>Consumer charge per transaction US$</t>
  </si>
  <si>
    <t>UNIT</t>
  </si>
  <si>
    <t>DESCRIPTION</t>
  </si>
  <si>
    <t>Currency Unit</t>
  </si>
  <si>
    <t>Discount Rate for 5yr Period</t>
  </si>
  <si>
    <t>Should not be less than 12%</t>
  </si>
  <si>
    <t>OPTIONAL: Discount rate will show the discounted cashflow breakeven value of the channel based on a high project risk.Can be left blank.</t>
  </si>
  <si>
    <t>Please edit cells only in this colour</t>
  </si>
  <si>
    <t>Currency</t>
  </si>
  <si>
    <t>Notes:</t>
  </si>
  <si>
    <t>Agent fee</t>
  </si>
  <si>
    <r>
      <rPr>
        <b/>
        <sz val="18"/>
        <color indexed="56"/>
        <rFont val="Calibri"/>
        <family val="2"/>
      </rPr>
      <t>Features Detail</t>
    </r>
    <r>
      <rPr>
        <b/>
        <sz val="18"/>
        <color rgb="FF800000"/>
        <rFont val="Calibri"/>
        <family val="2"/>
      </rPr>
      <t xml:space="preserve"> - </t>
    </r>
    <r>
      <rPr>
        <b/>
        <sz val="18"/>
        <color theme="9"/>
        <rFont val="Calibri"/>
        <family val="2"/>
      </rPr>
      <t>Agency Banking</t>
    </r>
  </si>
  <si>
    <t>Bank Gross Margin</t>
  </si>
  <si>
    <t>Planned Services</t>
  </si>
  <si>
    <t>Service 1</t>
  </si>
  <si>
    <t>Service 2</t>
  </si>
  <si>
    <t>Service 3</t>
  </si>
  <si>
    <t>Service 4</t>
  </si>
  <si>
    <t>Service 5</t>
  </si>
  <si>
    <t>Service 6</t>
  </si>
  <si>
    <t>Service 7</t>
  </si>
  <si>
    <t>Cash In at Agent</t>
  </si>
  <si>
    <t>Cash Out at Agent</t>
  </si>
  <si>
    <t>Bill Payment at Agent</t>
  </si>
  <si>
    <t>Open Account at Agent</t>
  </si>
  <si>
    <t>Check balance</t>
  </si>
  <si>
    <t>Transaction history</t>
  </si>
  <si>
    <t>% prepaid subscribers across the country</t>
  </si>
  <si>
    <t>Purchase mobile airtime</t>
  </si>
  <si>
    <t>Bill payment</t>
  </si>
  <si>
    <t>Transfer funds to another bank</t>
  </si>
  <si>
    <t>Transfer funds to another account in the same bank</t>
  </si>
  <si>
    <t>Service 8</t>
  </si>
  <si>
    <t>Service 9</t>
  </si>
  <si>
    <t>Service 10</t>
  </si>
  <si>
    <t>…… to Switch</t>
  </si>
  <si>
    <t>Mobile banking software costs</t>
  </si>
  <si>
    <t>Customisation and implementation of software</t>
  </si>
  <si>
    <t>Agents Network Supervisor - Branches</t>
  </si>
  <si>
    <t>Agent network field support staff - Branches</t>
  </si>
  <si>
    <t>Marketing</t>
  </si>
  <si>
    <t>Branch materials (banners &amp; brochures)</t>
  </si>
  <si>
    <t>Agents Incentive</t>
  </si>
  <si>
    <t>Training</t>
  </si>
  <si>
    <t>Total  staff training costs</t>
  </si>
  <si>
    <t>Agents training &amp; Products Tool kit costs</t>
  </si>
  <si>
    <t>Monitoring ,training &amp; support costs</t>
  </si>
  <si>
    <t>Customer satisfaction surveys</t>
  </si>
  <si>
    <t>Monitoring costs</t>
  </si>
  <si>
    <t>Total monitoring costs</t>
  </si>
  <si>
    <t>Transaction volumes</t>
  </si>
  <si>
    <t>Total transactions</t>
  </si>
  <si>
    <t>Agent Network Transactions</t>
  </si>
  <si>
    <t>Totals</t>
  </si>
  <si>
    <t>Planned Customer Base (Business Plan of the Bank)</t>
  </si>
  <si>
    <t>&lt;Not Used&gt;</t>
  </si>
  <si>
    <t>INR</t>
  </si>
  <si>
    <t>Indian Rupees</t>
  </si>
  <si>
    <t>Total active mobile banking users (End of Year)</t>
  </si>
  <si>
    <t>Average mobile banking users/month</t>
  </si>
  <si>
    <t>Technology Related Costs</t>
  </si>
  <si>
    <t>Average number of transaction saved per year at a branch per customer</t>
  </si>
  <si>
    <t>Population &gt;16 years of age</t>
  </si>
  <si>
    <t>Expansion Plan</t>
  </si>
  <si>
    <t>Data on MFI penetration levels can be found at the Central Bank or Reserve Bank. Good resources are: http://www.centerforfinancialinclusion.org/fi2020/mapping-the-invisible-market/inclusion-visualizer and http://www.mixmarket.org/mfi</t>
  </si>
  <si>
    <t>Number of Physical Branches</t>
  </si>
  <si>
    <t>Addressable population</t>
  </si>
  <si>
    <t>Bank Agents (30 day active = @50% of registered)</t>
  </si>
  <si>
    <t>Depending on the type of the institution, it is important to ensure we have a clear understanding of the total addressable population for the financial service provider. These numbers are a derivation of the table above.</t>
  </si>
  <si>
    <t>Annual average number of customers served per agent</t>
  </si>
  <si>
    <t>This is the number of customers who would have used agents at least once a month, by the end of the year</t>
  </si>
  <si>
    <t>This is the desired %customers that should be using agents on a regular basis (at least once a month)</t>
  </si>
  <si>
    <t>This is the desired % customers that should be using mobile banking on a regular basis (at least once a month)</t>
  </si>
  <si>
    <t>This is the desired % customers that should be registered for mobile banking services</t>
  </si>
  <si>
    <t>This is the number of customers who should be registered for mobile banking at the end of the year</t>
  </si>
  <si>
    <t>This is the % of users actively using mobile banking (at least one transaction a month)</t>
  </si>
  <si>
    <t>Enter the % of users, of those actively using agency banking, that will use this transaction.</t>
  </si>
  <si>
    <t>This is the expected number of transactions performed by each user, on average, per month in that year.</t>
  </si>
  <si>
    <t>This is the payment to the partner/switch if it is used, per transaction. Use the Min and Max to override the formula.</t>
  </si>
  <si>
    <t>This is the amount the bank will earn per transaction. Use the Min and Max to override the formula.</t>
  </si>
  <si>
    <t>TPS (business transactions) for mobile banking:</t>
  </si>
  <si>
    <t>TPS (business transactions) for agency banking:</t>
  </si>
  <si>
    <t>This is the fee charged per transaction to the customer. Leave 0 if no plans to charge any fee.</t>
  </si>
  <si>
    <t>This is the predicted number of customers registered per month.</t>
  </si>
  <si>
    <t>Different models of commission can be used. In this model, the bank pays a fee for obtaining correctly completed application forms.</t>
  </si>
  <si>
    <t>The agent receives a share of the fee</t>
  </si>
  <si>
    <t>In this model the bank pays a further fee to the agent/aggregator when the client funds their brand new account.</t>
  </si>
  <si>
    <t>This is the predicted number of customers that will fund their account with the minimum required amount.</t>
  </si>
  <si>
    <t>Agent share of fee</t>
  </si>
  <si>
    <t xml:space="preserve">This is the amount the bank will earn per transaction. </t>
  </si>
  <si>
    <t>This is the amount the bank will earn per transaction.</t>
  </si>
  <si>
    <t>Enter the average face value of each transction.</t>
  </si>
  <si>
    <t>This is the % of pre-paid phone subscriptions in the country. Data should be available from local telecom regulator</t>
  </si>
  <si>
    <t>This is the fee charged per transaction as commission. Typically between 4% and 8%</t>
  </si>
  <si>
    <t>Agent Network Management System cost</t>
  </si>
  <si>
    <t>Technology support</t>
  </si>
  <si>
    <t>Software annual maintenance (18% of acquisition)</t>
  </si>
  <si>
    <t>Other detailed workings</t>
  </si>
  <si>
    <t>Cost Savings (due to self-service) expected</t>
  </si>
  <si>
    <t>Total Savings due to mobile banking/self-service</t>
  </si>
  <si>
    <t>Total Technology costs</t>
  </si>
  <si>
    <t>Agent network costs</t>
  </si>
  <si>
    <t>Total agent network cost</t>
  </si>
  <si>
    <t>From the business plan of the bank, obtain the planned increase in customer base and also the physical branch expansion number, if available.The number of branches is important since it helps think through the channels strategy - e.g. hub (branch) &amp; spoke (agent), or more centralised.</t>
  </si>
  <si>
    <t>When launching an agent network (owned, or through a partner), it is important to ensure that a reasonable number of agents are registered to achieve the objectives of the channel. For mature deployments for example in Kenya, the ratio used in the first few years is 400 customers per agent. As level of activity rises and the penetration of agents in the network increases, the ratio drops to 200 customers per agent over time.</t>
  </si>
  <si>
    <t>This information is key to the entire business case and helps define the overall market context of the channels being deployed.
Refer to World Bank's Global Findex Database, GSMA, or other sources to input population, mobile penetration levels and banked statistics, as well as annual growth projections for each. http://databank.worldbank.org/data/reports.aspx?source=global-findex-(global-financial-inclusion-database). Another good source for latest mobile phone numbers and statistics is the country's telecom regulator.</t>
  </si>
  <si>
    <t>This is the average number of active (defined as 'use the service with at least one transaction a month') users of mobile banking on a monthly basis.</t>
  </si>
  <si>
    <r>
      <t xml:space="preserve">This is the average number of </t>
    </r>
    <r>
      <rPr>
        <b/>
        <i/>
        <sz val="9"/>
        <rFont val="Calibri"/>
        <family val="2"/>
        <scheme val="minor"/>
      </rPr>
      <t>active</t>
    </r>
    <r>
      <rPr>
        <i/>
        <sz val="9"/>
        <rFont val="Calibri"/>
        <family val="2"/>
        <scheme val="minor"/>
      </rPr>
      <t xml:space="preserve"> users of agents (defined as 'use the service with at least one transaction a month'), on a monthly basis.</t>
    </r>
  </si>
  <si>
    <t>Enter the % of users, of those actively using agency banking, that will conduct this transaction.</t>
  </si>
  <si>
    <t>Input  the average face value of the transaction. This will help think about the fees charged for that transaction.</t>
  </si>
  <si>
    <t>Enter the currency unit and the currency description. Eg: Name = KSH; Description = Kenyan Shillings.</t>
  </si>
  <si>
    <r>
      <t xml:space="preserve">Enter </t>
    </r>
    <r>
      <rPr>
        <i/>
        <u/>
        <sz val="8"/>
        <rFont val="Calibri"/>
        <family val="2"/>
        <scheme val="minor"/>
      </rPr>
      <t xml:space="preserve">all transaction types for the agent channel </t>
    </r>
    <r>
      <rPr>
        <i/>
        <sz val="8"/>
        <rFont val="Calibri"/>
        <family val="2"/>
        <scheme val="minor"/>
      </rPr>
      <t xml:space="preserve">here. 
Eg: Deposit, Withdrawal, Loan Disbursements, Loan Repayments, Bill Payments, Funds Transfer, Airtime. Leave blank if not relevant.
</t>
    </r>
  </si>
  <si>
    <r>
      <t xml:space="preserve">Enter </t>
    </r>
    <r>
      <rPr>
        <i/>
        <u/>
        <sz val="8"/>
        <rFont val="Calibri"/>
        <family val="2"/>
        <scheme val="minor"/>
      </rPr>
      <t xml:space="preserve">all transaction types for the mobile channel </t>
    </r>
    <r>
      <rPr>
        <i/>
        <sz val="8"/>
        <rFont val="Calibri"/>
        <family val="2"/>
        <scheme val="minor"/>
      </rPr>
      <t xml:space="preserve">here. 
Eg: Deposit, Withdrawal, Loan Disbursements, Loan Repayments, Bill Payments, Funds Transfer, Airtime. Leave blank if not relevant.
</t>
    </r>
  </si>
  <si>
    <t>Input cells are highlighted in orange</t>
  </si>
  <si>
    <t>Instructions and notes are highlighted in gray</t>
  </si>
  <si>
    <t>This is the payment to the agent per transaction. If it is a % of the fees, use the Min and Max to override the formula.</t>
  </si>
  <si>
    <t>Enter the % of users, of those actively using mobile banking, that will conduct this transaction.</t>
  </si>
  <si>
    <t xml:space="preserve">As Agency Banking grows and more agents join the bank's agent network (directly or via a partner aggregator), the bank will be able to offer credit/loan products to the new agents in the network, or offer new loans to agents who are already customers, but require an additional loan to fund their agent business.  </t>
  </si>
  <si>
    <t>The bank will be able to earn a % interest on the float it holds for mobile-only customers and the Agents on the agent network. It is important to consider the regulatory restrictions on Loans:Deposits ratio, which will govern the % of deposits that can be used to on-lend, from which the bank will benefit from the spread (between the interest payable on the deposit amount - liability - and the interest earned on the amounts lent out.)</t>
  </si>
  <si>
    <t>One of the most significant benefits of channel migration is the reduction of the opportunity cost of servicing customers for simple transactions, which takes up a lot of time for bank tellers. New channel options results in the bank’s branches becoming less crowded. The cost saved can be estimated, roughly, as follows: the average cost to serve a customer in a branch is between $3 and $4. Fewer trips by customers to the branches means reduced strain on the branch staff and resources, which frees them up  for higher value transactions. For simplicity, we can assume 1 branch visit per active (agent and/or mobile) customer per month is saved due to access to the alternative channels.</t>
  </si>
  <si>
    <t>This summary information is key to the negotiations with the technology provider, who will require the expected volume of transactions to ensure they provide a sensible sizing of the hardware and software of the platform in their estimates. Which, in turn, will need to be used to establish the platform outlay costs in this financial model (For these technology-related costs, input calculations and assumptions under 'Workings' Tab).
In order to get a precise system sizing based on predicted volume levels and transactions per second (TPS), it would be ideal to predict the peak loads the systems are going to experience (the time during which the number of users reaches the peak thereby using almost all available resources resulting in drastically reduced performance - slow response, dropped sessions, etc.), however, establishing this estimate is going to be very difficult at this stage in the project (research into customer behaviour would be required for example). A good alternative is to establish the average volume over the year and then estimate and solve for the additional loads during peak hours. This is easily done by using the total number of transactions forecast and dividing it by [20] working days on average and again divide by [10] working hours in the day and further divide by 60 minutes in the hour and finally divide by 60 seconds in each minute to establish the TPS load.
The "transactions" referred to here are business transactions (cash-in, cash-out, check balance, etc) as opposed to technical transactions (number of database hits, webpage hits, etc). The actual technical transactions will depend on the vendor's system architecture. It is key to ensure the vendor understands the type of transactions being referred to here in all discussions.</t>
  </si>
  <si>
    <t xml:space="preserve">This tab summarizes the key cost and revenue inputs from the previous tabs to compile the high-level business case and evaluate project feasibility. </t>
  </si>
  <si>
    <t>Agent Network Coodinator - Head Office</t>
  </si>
  <si>
    <t>Annual customer satisfaction survey cost</t>
  </si>
  <si>
    <t>Transaction revenues from self service customers</t>
  </si>
  <si>
    <t>Total interest earned</t>
  </si>
  <si>
    <t>Agent network technology costs</t>
  </si>
  <si>
    <t>Net Benefit</t>
  </si>
  <si>
    <t>Net Bank revenues from agency banking</t>
  </si>
  <si>
    <t>Summary</t>
  </si>
  <si>
    <t xml:space="preserve">Number of agents per month acquired by FSS. It is important that this figure is realistic and achievable. </t>
  </si>
  <si>
    <t>Annual increment for salaries. Typically this will track annual inflation</t>
  </si>
  <si>
    <t>Annual salary for in branch agent network supervisor. (Use market rates or equivelent for this input)</t>
  </si>
  <si>
    <t>Annual salary for agent network co-ordinator stationed in head office. (Use market rates or equivelent for this input).</t>
  </si>
  <si>
    <t>Annual salary for FSS. (Use market rates or equivelent for this input).</t>
  </si>
  <si>
    <t>Annual communications budget for agent network years 1-2. This may cover communications to agents as well as consumers.</t>
  </si>
  <si>
    <t>Cost per branch for in branch marketing materials for agent network (annual). (Physical marketing materials for bank branches).</t>
  </si>
  <si>
    <t>Optional Incentive bonus for active agents (per agent) (The structure of how this bonus would be awarded is an important consideration)</t>
  </si>
  <si>
    <t>Cost of training per bank branch (annual). (Training branch staff on agency banking products and operations).</t>
  </si>
  <si>
    <t>Cost of branding materials per agent. (Cost of customer user guides, on location signage etc).</t>
  </si>
  <si>
    <t>Cost of training and product tool kits per agent (Agent training guides, training delivery etc).</t>
  </si>
  <si>
    <t>Monthly FSS expenses related to agent support costs. (Travel costs, phone costs etc).</t>
  </si>
  <si>
    <t>Note: In cases where service operators will look to outsource certain agent network management responsibilities it is important to include agent network management fee within the "agent fee" of the various service transactions where appropriate</t>
  </si>
  <si>
    <t>Fees paid to agent for completing account application correctly</t>
  </si>
  <si>
    <t>SUMMARY GRAPH</t>
  </si>
  <si>
    <t>The high level busines case summary graph provides a visual representation of key points from the business case tab. Use this graph in other documentation to display the high level opportunity for a digital channel at a high level.</t>
  </si>
  <si>
    <t>This table summarises key points from the business case tab.</t>
  </si>
  <si>
    <t xml:space="preserve">These costs should be provided for by potential vendors during the RFP process or generic discussions.  </t>
  </si>
  <si>
    <t xml:space="preserve">This template will help you create a high-level business plan to help assess the cost/benefit of DFS channels being planned. The purpose of this document is to help obtain board approval to proceed to the next step, to build a detailed business case and plan for piloting and implementation.
The tabs of the template are organized as follows: User statistics, descriptions of services that will be available through the agent network as well as services that will be available on the mobile banking channel (agent networks and mobile were chosen as representative of the most common new channel deployments at our partner financial institutions, but the template could also be adapted if deploying a different channel not listed), detailed cost and revenue projections,  a summary overview of the business case, and transaction volume estimates to size the technology platform needed.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</si>
</sst>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0">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0.000"/>
    <numFmt numFmtId="168" formatCode="0.0%"/>
    <numFmt numFmtId="169" formatCode="&quot;£&quot;\ #,##0.00;\(\€\ #,##0.00\)"/>
    <numFmt numFmtId="170" formatCode="&quot;£&quot;\ #,##0.00;\(&quot;£&quot;\ #,##0.00\)"/>
    <numFmt numFmtId="171" formatCode="_-[$€-2]* #,##0.00_-;\-[$€-2]* #,##0.00_-;_-[$€-2]* &quot;-&quot;??_-"/>
    <numFmt numFmtId="172" formatCode="[$$-409]#,##0_ ;\-[$$-409]#,##0\ "/>
    <numFmt numFmtId="173" formatCode="#,##0.0\ \x"/>
    <numFmt numFmtId="174" formatCode="#,##0.0_);\(#,##0.0\);@_)"/>
    <numFmt numFmtId="175" formatCode="#,##0.0_);\(#,##0.0\);&quot;-&quot;?_);@_)"/>
    <numFmt numFmtId="176" formatCode="0.0%;\-0.0%;@_)"/>
    <numFmt numFmtId="177" formatCode="0.0%;\-0.0%;&quot;-&quot;?_);@_)"/>
    <numFmt numFmtId="178" formatCode="&quot;$&quot;#,##0.0_);\(&quot;$&quot;#,##0.0\);@_)"/>
    <numFmt numFmtId="179" formatCode="&quot;$&quot;#,##0.0_);\(&quot;$&quot;#,##0.0\);&quot;-&quot;?_);@_)"/>
    <numFmt numFmtId="180" formatCode="\£\ #,##0_);[Red]\(\£\ #,##0\)"/>
    <numFmt numFmtId="181" formatCode="\¥\ #,##0_);[Red]\(\¥\ #,##0\)"/>
    <numFmt numFmtId="182" formatCode="#,##0.0_);\(#,##0.0\)"/>
    <numFmt numFmtId="183" formatCode="#,##0.0"/>
    <numFmt numFmtId="184" formatCode="_-* #,##0\ &quot;F&quot;_-;\-* #,##0\ &quot;F&quot;_-;_-* &quot;-&quot;\ &quot;F&quot;_-;_-@_-"/>
    <numFmt numFmtId="185" formatCode="#,##0\ &quot;F&quot;;\-#,##0\ &quot;F&quot;"/>
    <numFmt numFmtId="186" formatCode="0\ \ \ \ \ \ "/>
    <numFmt numFmtId="187" formatCode="&quot;$&quot;#,##0.0_);\(&quot;$&quot;#,##0.0\)"/>
    <numFmt numFmtId="188" formatCode="&quot;$&quot;0.00\ \ \ _);\(&quot;$&quot;0.00\)\ \ \ "/>
    <numFmt numFmtId="189" formatCode="0.0\%\ \ _);\(0.0\)\%\ \ "/>
    <numFmt numFmtId="190" formatCode="0.0\ \ \ \ \ _);\(0.0\)\ \ \ \ \ "/>
    <numFmt numFmtId="191" formatCode="0.0\ \x_);\(0.0\)\ \x\ \ "/>
    <numFmt numFmtId="192" formatCode="0.00\ \x\ \ _);\(0.00\)\ \x\ \ "/>
    <numFmt numFmtId="193" formatCode="0.00\ \ \ \ \ _);\(0.00\)\ \ \ \ \ "/>
    <numFmt numFmtId="194" formatCode="0.0\x_);\(0.0\)\x"/>
    <numFmt numFmtId="195" formatCode="0.0\ \ \ _);\(0.0\)\ \ \ "/>
    <numFmt numFmtId="196" formatCode="[$$]#,##0._);\([$$]#,##0.\);[$$]#,##0._);@_)"/>
    <numFmt numFmtId="197" formatCode="[Blue]#,##0.000_);[Blue]\(#,##0.000\)"/>
    <numFmt numFmtId="198" formatCode="[Blue]&quot;$&quot;#,##0.000_);[Blue]\(&quot;$&quot;#,##0.000\)"/>
    <numFmt numFmtId="199" formatCode="[Blue]&quot;$&quot;0.00_);[Blue]\(&quot;$&quot;0.00\)"/>
    <numFmt numFmtId="200" formatCode="[Blue]General"/>
    <numFmt numFmtId="201" formatCode="[Blue]#,##0_);[Blue]\(#,##0\)"/>
    <numFmt numFmtId="202" formatCode="#,##0.0_);[Red]\(#,##0.0\)"/>
    <numFmt numFmtId="203" formatCode="&quot;$&quot;#,##0.000_);\(&quot;$&quot;#,##0.00\)"/>
    <numFmt numFmtId="204" formatCode="&quot;$&quot;#,##0.0_);\(&quot;$&quot;#,##0\)"/>
    <numFmt numFmtId="205" formatCode="&quot;n&quot;"/>
    <numFmt numFmtId="206" formatCode="&quot;$&quot;#,##0.0_);[Red]\(&quot;$&quot;#,##0.0\)"/>
    <numFmt numFmtId="207" formatCode="#,##0;\-#,##0;&quot;-&quot;"/>
    <numFmt numFmtId="208" formatCode="&quot;Chart &quot;0"/>
    <numFmt numFmtId="209" formatCode="0.000_)"/>
    <numFmt numFmtId="210" formatCode="###0"/>
    <numFmt numFmtId="211" formatCode="#,##0_%_);\(#,##0\)_%;**;@_%_)"/>
    <numFmt numFmtId="212" formatCode="#,##0.000_);[Red]\(#,##0.000\);0.000_);@_)"/>
    <numFmt numFmtId="213" formatCode="[Blue]&quot;--&quot;* #,##0.00_)\x;[Blue]&quot;--&quot;* \(#,##0.00\)\x;[Blue]&quot;--&quot;* 0.00\x;"/>
    <numFmt numFmtId="214" formatCode="&quot;$&quot;#,##0_);[Red]\(&quot;$&quot;#,##0\);&quot;$&quot;0_);@_)"/>
    <numFmt numFmtId="215" formatCode="#,##0.0\x_);\(#,##0.0\x\)"/>
    <numFmt numFmtId="216" formatCode="&quot;$&quot;#,##0;[Red]\-&quot;$&quot;#,##0"/>
    <numFmt numFmtId="217" formatCode="&quot;$&quot;#,##0.00;[Red]\-&quot;$&quot;#,##0.00"/>
    <numFmt numFmtId="218" formatCode="#,##0.0_);[Red]\(#,##0.00\)"/>
    <numFmt numFmtId="219" formatCode="&quot;$&quot;#,##0.000_);[Red]\(&quot;$&quot;#,##0.000\);&quot;$&quot;0.000_);@_)"/>
    <numFmt numFmtId="220" formatCode="[Blue]_$#,##0.00_);[Blue]_$\(#,##0.00\);[Blue]_$0.00_);[Blue]_$@_)"/>
    <numFmt numFmtId="221" formatCode="&quot;$&quot;#,##0.00_%_);\(&quot;$&quot;#,##0.00\)_%;&quot;$&quot;###0.00_%_);@_%_)"/>
    <numFmt numFmtId="222" formatCode="[Blue]#,##0.00_);[Blue]\(#,##0.00\);[Blue]0.00_);[Blue]@_)"/>
    <numFmt numFmtId="223" formatCode="0.0\x"/>
    <numFmt numFmtId="224" formatCode="\ \ _•\–\ \ \ \ @"/>
    <numFmt numFmtId="225" formatCode="&quot;$&quot;#,##0.0000\ ;\(&quot;$&quot;#,##0.0000\)"/>
    <numFmt numFmtId="226" formatCode="[Blue]&quot;$&quot;#,##0.000_);[Blue]\(&quot;$&quot;#,##0.000\);[Blue]&quot;$&quot;0.000_);[Blue]@_)"/>
    <numFmt numFmtId="227" formatCode="mm/dd/yy"/>
    <numFmt numFmtId="228" formatCode="d\-mmm\-yy\ \ \ h:mm"/>
    <numFmt numFmtId="229" formatCode="#,##0.000_);\(#,##0.000\)"/>
    <numFmt numFmtId="230" formatCode="0.0_);\(0.0\)"/>
    <numFmt numFmtId="231" formatCode="\€\ #,##0.0_);\(\€\ #,##0.0\);&quot;-&quot;?_);@_)"/>
    <numFmt numFmtId="232" formatCode="#,##0.0\ \ \ ;\(#,##0.0\)"/>
    <numFmt numFmtId="233" formatCode="0_);[Red]\(0\)"/>
    <numFmt numFmtId="234" formatCode="&quot;$&quot;#,##0.0_);\(&quot;$&quot;#,##0.00\)"/>
    <numFmt numFmtId="235" formatCode="0.000\x"/>
    <numFmt numFmtId="236" formatCode="&quot;$&quot;#,##0.000\ ;[Red]\(&quot;$&quot;#,##0.00\)\ "/>
    <numFmt numFmtId="237" formatCode="0.000%_);\(0.000%\);0.000%_);@_)"/>
    <numFmt numFmtId="238" formatCode="#,###,###,_);\(#,###,###,\)"/>
    <numFmt numFmtId="239" formatCode="_ * #,##0.00_ ;_ * \-#,##0.00_ ;_ * &quot;-&quot;??_ ;_ @_ "/>
    <numFmt numFmtId="240" formatCode="_-* #,##0.00\ _F_-;\-* #,##0.00\ _F_-;_-* &quot;-&quot;??\ _F_-;_-@_-"/>
    <numFmt numFmtId="241" formatCode="#,##0\x_);\(#,##0\x\)"/>
    <numFmt numFmtId="242" formatCode="#,##0%_);\(#,##0%\)"/>
    <numFmt numFmtId="243" formatCode="mmmm\-yy"/>
    <numFmt numFmtId="244" formatCode="#,##0.0000_);\(#,##0.0000\)"/>
    <numFmt numFmtId="245" formatCode="#,##0&quot; F&quot;_);[Red]\(#,##0&quot; F&quot;\)"/>
    <numFmt numFmtId="246" formatCode="_-* #,##0.00\ &quot;F&quot;_-;\-* #,##0.00\ &quot;F&quot;_-;_-* &quot;-&quot;??\ &quot;F&quot;_-;_-@_-"/>
    <numFmt numFmtId="247" formatCode="mmm\-yy_)"/>
    <numFmt numFmtId="248" formatCode="#,##0.0\x;\-#,##0.0\x;&quot;-&quot;?_);@_)"/>
    <numFmt numFmtId="249" formatCode="#,##0.0\x_)_);\(#,##0.0\x\)_);#,##0.0\x_)_);@_%_)"/>
    <numFmt numFmtId="250" formatCode="[Red]\(#,##0_);0;[Red]\(#,##0\)"/>
    <numFmt numFmtId="251" formatCode="#,##0.000\ ;"/>
    <numFmt numFmtId="252" formatCode="&quot;$&quot;#,##0.0"/>
    <numFmt numFmtId="253" formatCode="&quot;$&quot;#,##0.00"/>
    <numFmt numFmtId="254" formatCode="0.00\ \x"/>
    <numFmt numFmtId="255" formatCode="#,##0.0\ ;\(#,##0.0\)"/>
    <numFmt numFmtId="256" formatCode="#,##0.00;[Red]\(#,##0.00\)"/>
    <numFmt numFmtId="257" formatCode="&quot;Table &quot;0"/>
    <numFmt numFmtId="258" formatCode="0.0%;\(0.0%\)"/>
    <numFmt numFmtId="259" formatCode="0%_);[Red]\(0%\)"/>
    <numFmt numFmtId="260" formatCode="0.0%_);[Red]\(0.0%\)"/>
    <numFmt numFmtId="261" formatCode="0.0\ \ \ \ "/>
    <numFmt numFmtId="262" formatCode="0.0%;[Red]\-0.0%"/>
    <numFmt numFmtId="263" formatCode="#,##0.0\%_);\(#,##0.0\%\);#,##0.0\%_);@_%_)"/>
    <numFmt numFmtId="264" formatCode="[Blue]#,##0.000_);[Blue]\(#,##0.000\);[Blue]0.000_);[Blue]@_)"/>
    <numFmt numFmtId="265" formatCode="#,##0.00;[Red]#,##0.00"/>
    <numFmt numFmtId="266" formatCode="#,##0.000%_);\(#,##0.000%\);#,##0.000%_);@_%_)"/>
    <numFmt numFmtId="267" formatCode="&quot;$&quot;#,##0"/>
    <numFmt numFmtId="268" formatCode="0.00_)"/>
    <numFmt numFmtId="269" formatCode="_(&quot;SGD&quot;\ * #,##0.00_);_(&quot;SGD&quot;\ * \(#,##0.00\);_(* &quot;-&quot;_);_(@_)"/>
    <numFmt numFmtId="270" formatCode="#,##0.000_%_);\(#,##0.000\)_%;#,##0.000_%_);@_%_)"/>
    <numFmt numFmtId="271" formatCode="0,000.0\ ;\(0,000.0\)"/>
    <numFmt numFmtId="272" formatCode="&quot;$&quot;#,##0.00_);\(&quot;$&quot;#,##0.0\)"/>
    <numFmt numFmtId="273" formatCode="###,###,_);[Red]\(###,###,\)"/>
    <numFmt numFmtId="274" formatCode="###,###.0,_);[Red]\(###,###.0,\)"/>
    <numFmt numFmtId="275" formatCode="[Red]\(#,##0_);[Red]\(#,##0\);0"/>
    <numFmt numFmtId="276" formatCode="0.00\x"/>
    <numFmt numFmtId="277" formatCode="0_);\-0_)"/>
    <numFmt numFmtId="278" formatCode="[White]General;[White]General;[White]General;[White]General"/>
    <numFmt numFmtId="279" formatCode="&quot;x&quot;;&quot;x&quot;;&quot;x&quot;;&quot;x&quot;"/>
    <numFmt numFmtId="280" formatCode="&quot;Yes&quot;_%_);&quot;Error&quot;_%_);&quot;No&quot;_%_);&quot;--&quot;_%_)"/>
    <numFmt numFmtId="281" formatCode="_ * #,##0_ ;_ * \-#,##0_ ;_ * &quot;-&quot;_ ;_ @_ "/>
    <numFmt numFmtId="282" formatCode="_ &quot;¥&quot;* #,##0.00_ ;_ &quot;¥&quot;* \-#,##0.00_ ;_ &quot;¥&quot;* &quot;-&quot;??_ ;_ @_ "/>
    <numFmt numFmtId="283" formatCode="_ &quot;¥&quot;* #,##0_ ;_ &quot;¥&quot;* \-#,##0_ ;_ &quot;¥&quot;* &quot;-&quot;_ ;_ @_ "/>
    <numFmt numFmtId="284" formatCode="[$NGN]\ #,##0.00;[Red]\-[$NGN]\ #,##0.00"/>
    <numFmt numFmtId="285" formatCode="[$NGN]\ #,##0;[Red]\-[$NGN]\ #,##0"/>
    <numFmt numFmtId="286" formatCode="[$NGN]\ #,##0.00;[Red][$NGN]\ #,##0.00"/>
  </numFmts>
  <fonts count="215">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0"/>
      <name val="Arial"/>
      <family val="2"/>
    </font>
    <font>
      <b/>
      <sz val="12"/>
      <name val="Arial"/>
      <family val="2"/>
    </font>
    <font>
      <b/>
      <sz val="10"/>
      <color indexed="10"/>
      <name val="Arial"/>
      <family val="2"/>
    </font>
    <font>
      <sz val="8"/>
      <name val="Arial"/>
      <family val="2"/>
    </font>
    <font>
      <sz val="10"/>
      <name val="Arial"/>
      <family val="2"/>
    </font>
    <font>
      <sz val="10"/>
      <color indexed="12"/>
      <name val="Arial"/>
      <family val="2"/>
    </font>
    <font>
      <sz val="8"/>
      <name val="Arial"/>
      <family val="2"/>
    </font>
    <font>
      <sz val="11"/>
      <name val="Arial"/>
      <family val="2"/>
    </font>
    <font>
      <i/>
      <sz val="10"/>
      <name val="Arial"/>
      <family val="2"/>
    </font>
    <font>
      <b/>
      <sz val="10"/>
      <color indexed="8"/>
      <name val="Arial"/>
      <family val="2"/>
    </font>
    <font>
      <sz val="10"/>
      <color indexed="8"/>
      <name val="Arial"/>
      <family val="2"/>
    </font>
    <font>
      <b/>
      <sz val="10"/>
      <color indexed="9"/>
      <name val="Arial"/>
      <family val="2"/>
    </font>
    <font>
      <sz val="12"/>
      <color theme="1"/>
      <name val="Calibri"/>
      <family val="2"/>
      <scheme val="minor"/>
    </font>
    <font>
      <sz val="11"/>
      <color theme="1"/>
      <name val="Calibri"/>
      <family val="2"/>
      <scheme val="minor"/>
    </font>
    <font>
      <sz val="12"/>
      <color rgb="FF9C6500"/>
      <name val="Calibri"/>
      <family val="2"/>
      <scheme val="minor"/>
    </font>
    <font>
      <b/>
      <sz val="11"/>
      <name val="Arial"/>
      <family val="2"/>
    </font>
    <font>
      <sz val="10"/>
      <name val="Arial CE"/>
    </font>
    <font>
      <b/>
      <sz val="22"/>
      <color indexed="18"/>
      <name val="Arial"/>
      <family val="2"/>
    </font>
    <font>
      <sz val="10"/>
      <color indexed="8"/>
      <name val="Times New Roman"/>
      <family val="1"/>
    </font>
    <font>
      <sz val="10"/>
      <color indexed="8"/>
      <name val="MS Sans Serif"/>
      <family val="2"/>
    </font>
    <font>
      <sz val="10"/>
      <name val="Arial Narrow"/>
      <family val="2"/>
    </font>
    <font>
      <sz val="10"/>
      <name val="Geneva"/>
    </font>
    <font>
      <sz val="12"/>
      <name val="Times New Roman"/>
      <family val="1"/>
    </font>
    <font>
      <b/>
      <sz val="9"/>
      <name val="Arial"/>
      <family val="2"/>
    </font>
    <font>
      <sz val="10"/>
      <color indexed="8"/>
      <name val="Sabon"/>
      <family val="1"/>
    </font>
    <font>
      <sz val="9"/>
      <name val="Times New Roman"/>
      <family val="1"/>
    </font>
    <font>
      <sz val="10"/>
      <name val="Courier"/>
      <family val="3"/>
    </font>
    <font>
      <sz val="8"/>
      <color indexed="12"/>
      <name val="Arial"/>
      <family val="2"/>
    </font>
    <font>
      <i/>
      <sz val="8"/>
      <color indexed="16"/>
      <name val="Arial"/>
      <family val="2"/>
    </font>
    <font>
      <i/>
      <sz val="8"/>
      <color indexed="54"/>
      <name val="Arial"/>
      <family val="2"/>
    </font>
    <font>
      <i/>
      <sz val="9"/>
      <color indexed="16"/>
      <name val="Arial"/>
      <family val="2"/>
    </font>
    <font>
      <sz val="9"/>
      <name val="Arial"/>
      <family val="2"/>
    </font>
    <font>
      <sz val="12"/>
      <name val="Helvetica"/>
    </font>
    <font>
      <sz val="9"/>
      <name val="Arial Narrow"/>
      <family val="2"/>
    </font>
    <font>
      <sz val="8"/>
      <name val="Times"/>
      <family val="1"/>
    </font>
    <font>
      <sz val="9"/>
      <name val="AGaramond"/>
    </font>
    <font>
      <sz val="8"/>
      <name val="Times New Roman"/>
      <family val="1"/>
    </font>
    <font>
      <sz val="12"/>
      <color indexed="8"/>
      <name val="Arial"/>
      <family val="2"/>
    </font>
    <font>
      <sz val="14"/>
      <color indexed="8"/>
      <name val="Arial"/>
      <family val="2"/>
    </font>
    <font>
      <sz val="8"/>
      <color indexed="12"/>
      <name val="Helvetica"/>
    </font>
    <font>
      <sz val="10"/>
      <name val="Times New Roman"/>
      <family val="1"/>
    </font>
    <font>
      <sz val="8"/>
      <color indexed="12"/>
      <name val="Times"/>
    </font>
    <font>
      <sz val="12"/>
      <name val="Times"/>
    </font>
    <font>
      <b/>
      <sz val="12"/>
      <name val="Times New Roman"/>
      <family val="1"/>
    </font>
    <font>
      <b/>
      <sz val="7"/>
      <name val="Arial"/>
      <family val="2"/>
    </font>
    <font>
      <sz val="8"/>
      <name val="Wingdings"/>
      <charset val="2"/>
    </font>
    <font>
      <sz val="10"/>
      <name val="Book Antiqua"/>
      <family val="1"/>
    </font>
    <font>
      <b/>
      <sz val="10"/>
      <name val="Helvetica 65"/>
      <family val="2"/>
    </font>
    <font>
      <b/>
      <i/>
      <sz val="8"/>
      <name val="Arial"/>
      <family val="2"/>
    </font>
    <font>
      <b/>
      <sz val="12"/>
      <color indexed="63"/>
      <name val="Arial Narrow"/>
      <family val="2"/>
    </font>
    <font>
      <b/>
      <sz val="8"/>
      <name val="Helvetica 65"/>
      <family val="2"/>
    </font>
    <font>
      <b/>
      <sz val="8"/>
      <color indexed="8"/>
      <name val="Arial Narrow"/>
      <family val="2"/>
    </font>
    <font>
      <b/>
      <sz val="9"/>
      <color indexed="8"/>
      <name val="Arial Narrow"/>
      <family val="2"/>
    </font>
    <font>
      <sz val="11"/>
      <name val="Times"/>
      <family val="1"/>
    </font>
    <font>
      <sz val="10"/>
      <color indexed="8"/>
      <name val="Book Antiqua"/>
      <family val="1"/>
    </font>
    <font>
      <sz val="8"/>
      <name val="Palatino"/>
      <family val="1"/>
    </font>
    <font>
      <sz val="8"/>
      <color indexed="8"/>
      <name val="Arial"/>
      <family val="2"/>
    </font>
    <font>
      <sz val="12"/>
      <name val="Palatino"/>
      <family val="1"/>
    </font>
    <font>
      <sz val="10"/>
      <name val="MS Serif"/>
      <family val="1"/>
    </font>
    <font>
      <sz val="10"/>
      <name val="MS Sans Serif"/>
      <family val="2"/>
    </font>
    <font>
      <sz val="11"/>
      <color indexed="12"/>
      <name val="Book Antiqua"/>
      <family val="1"/>
    </font>
    <font>
      <b/>
      <sz val="8"/>
      <name val="Arial"/>
      <family val="2"/>
    </font>
    <font>
      <sz val="8"/>
      <name val="CG Times (E1)"/>
    </font>
    <font>
      <sz val="10"/>
      <name val="Helvetica"/>
    </font>
    <font>
      <sz val="10"/>
      <color indexed="12"/>
      <name val="Arial Narrow"/>
      <family val="2"/>
    </font>
    <font>
      <sz val="8"/>
      <color indexed="10"/>
      <name val="Arial"/>
      <family val="2"/>
    </font>
    <font>
      <sz val="9"/>
      <name val="Helvetica 45"/>
      <family val="2"/>
    </font>
    <font>
      <sz val="7"/>
      <name val="Arial"/>
      <family val="2"/>
    </font>
    <font>
      <b/>
      <sz val="10"/>
      <name val="Times New Roman"/>
      <family val="1"/>
    </font>
    <font>
      <sz val="9"/>
      <name val="GillSans"/>
      <family val="2"/>
    </font>
    <font>
      <sz val="9"/>
      <name val="GillSans Light"/>
      <family val="2"/>
    </font>
    <font>
      <sz val="9"/>
      <color indexed="19"/>
      <name val="Arial"/>
      <family val="2"/>
    </font>
    <font>
      <b/>
      <i/>
      <sz val="10"/>
      <name val="Times New Roman"/>
      <family val="1"/>
    </font>
    <font>
      <i/>
      <sz val="10"/>
      <name val="Times New Roman"/>
      <family val="1"/>
    </font>
    <font>
      <sz val="10.5"/>
      <name val="Times New Roman"/>
      <family val="1"/>
    </font>
    <font>
      <sz val="11"/>
      <color theme="1" tint="0.14975432599871821"/>
      <name val="Calibri"/>
      <family val="2"/>
      <scheme val="major"/>
    </font>
    <font>
      <b/>
      <sz val="8"/>
      <color indexed="9"/>
      <name val="Arial"/>
      <family val="2"/>
    </font>
    <font>
      <b/>
      <sz val="8"/>
      <color indexed="8"/>
      <name val="Arial"/>
      <family val="2"/>
    </font>
    <font>
      <sz val="11"/>
      <color theme="1" tint="0.14990691854609822"/>
      <name val="Calibri"/>
      <family val="2"/>
      <scheme val="major"/>
    </font>
    <font>
      <shadow/>
      <sz val="8"/>
      <color indexed="12"/>
      <name val="Times New Roman"/>
      <family val="1"/>
    </font>
    <font>
      <sz val="8"/>
      <color indexed="39"/>
      <name val="Arial"/>
      <family val="2"/>
    </font>
    <font>
      <i/>
      <sz val="9"/>
      <name val="Arial Narrow"/>
      <family val="2"/>
    </font>
    <font>
      <sz val="10"/>
      <name val="Garamond"/>
      <family val="1"/>
    </font>
    <font>
      <b/>
      <sz val="10"/>
      <name val="Palatino"/>
      <family val="1"/>
    </font>
    <font>
      <sz val="8"/>
      <color indexed="8"/>
      <name val="Helvetica"/>
    </font>
    <font>
      <sz val="10"/>
      <color indexed="20"/>
      <name val="Times New Roman"/>
      <family val="1"/>
    </font>
    <font>
      <b/>
      <sz val="11"/>
      <name val="Helvetica"/>
    </font>
    <font>
      <sz val="10"/>
      <name val="Univers (WN)"/>
    </font>
    <font>
      <sz val="8"/>
      <name val="MS Sans Serif"/>
      <family val="2"/>
    </font>
    <font>
      <sz val="7"/>
      <name val="Helvetica"/>
    </font>
    <font>
      <sz val="11"/>
      <name val="Times New Roman"/>
      <family val="1"/>
    </font>
    <font>
      <sz val="7"/>
      <name val="Small Fonts"/>
      <family val="2"/>
    </font>
    <font>
      <sz val="10"/>
      <color indexed="8"/>
      <name val="Garamond"/>
      <family val="1"/>
    </font>
    <font>
      <sz val="10"/>
      <name val="Palatino"/>
      <family val="1"/>
    </font>
    <font>
      <b/>
      <sz val="10"/>
      <color indexed="72"/>
      <name val="Arial"/>
      <family val="2"/>
    </font>
    <font>
      <b/>
      <i/>
      <sz val="11"/>
      <color indexed="8"/>
      <name val="Times New Roman"/>
      <family val="1"/>
    </font>
    <font>
      <b/>
      <sz val="11"/>
      <color indexed="16"/>
      <name val="Times New Roman"/>
      <family val="1"/>
    </font>
    <font>
      <b/>
      <sz val="22"/>
      <color indexed="8"/>
      <name val="Times New Roman"/>
      <family val="1"/>
    </font>
    <font>
      <sz val="10"/>
      <name val="Helvetica 45"/>
      <family val="2"/>
    </font>
    <font>
      <b/>
      <sz val="26"/>
      <name val="Times New Roman"/>
      <family val="1"/>
    </font>
    <font>
      <b/>
      <sz val="18"/>
      <name val="Times New Roman"/>
      <family val="1"/>
    </font>
    <font>
      <sz val="10"/>
      <color indexed="16"/>
      <name val="Helvetica-Black"/>
    </font>
    <font>
      <sz val="10"/>
      <name val="Univers (E1)"/>
    </font>
    <font>
      <b/>
      <sz val="9"/>
      <color indexed="60"/>
      <name val="Arial"/>
      <family val="2"/>
    </font>
    <font>
      <b/>
      <sz val="14"/>
      <name val="Times New Roman"/>
      <family val="1"/>
    </font>
    <font>
      <b/>
      <sz val="10"/>
      <name val="MS Sans Serif"/>
      <family val="2"/>
    </font>
    <font>
      <sz val="12"/>
      <name val="Arial"/>
      <family val="2"/>
    </font>
    <font>
      <sz val="10"/>
      <color indexed="10"/>
      <name val="MS Sans Serif"/>
      <family val="2"/>
    </font>
    <font>
      <sz val="8"/>
      <name val="CG Times (W1)"/>
      <family val="1"/>
    </font>
    <font>
      <sz val="9.5"/>
      <color indexed="23"/>
      <name val="Helvetica-Black"/>
    </font>
    <font>
      <i/>
      <sz val="8"/>
      <name val="Arial"/>
      <family val="2"/>
    </font>
    <font>
      <b/>
      <sz val="13"/>
      <color indexed="8"/>
      <name val="Verdana"/>
      <family val="2"/>
    </font>
    <font>
      <b/>
      <sz val="12"/>
      <color indexed="8"/>
      <name val="Verdana"/>
      <family val="2"/>
    </font>
    <font>
      <b/>
      <u val="singleAccounting"/>
      <sz val="8"/>
      <color indexed="8"/>
      <name val="Verdana"/>
      <family val="2"/>
    </font>
    <font>
      <b/>
      <sz val="8"/>
      <color indexed="9"/>
      <name val="Verdana"/>
      <family val="2"/>
    </font>
    <font>
      <b/>
      <u val="singleAccounting"/>
      <sz val="8"/>
      <color indexed="8"/>
      <name val="Arial"/>
      <family val="2"/>
    </font>
    <font>
      <vertAlign val="superscript"/>
      <sz val="8"/>
      <color indexed="8"/>
      <name val="Arial"/>
      <family val="2"/>
    </font>
    <font>
      <vertAlign val="subscript"/>
      <sz val="8"/>
      <color indexed="8"/>
      <name val="Arial"/>
      <family val="2"/>
    </font>
    <font>
      <i/>
      <sz val="8"/>
      <color indexed="8"/>
      <name val="Arial"/>
      <family val="2"/>
    </font>
    <font>
      <sz val="2"/>
      <color indexed="9"/>
      <name val="Symbol"/>
      <family val="1"/>
    </font>
    <font>
      <b/>
      <sz val="12"/>
      <color indexed="8"/>
      <name val="Times New Roman"/>
      <family val="1"/>
    </font>
    <font>
      <sz val="12"/>
      <color indexed="8"/>
      <name val="Times New Roman"/>
      <family val="1"/>
    </font>
    <font>
      <b/>
      <i/>
      <sz val="10"/>
      <color indexed="8"/>
      <name val="Times New Roman"/>
      <family val="1"/>
    </font>
    <font>
      <b/>
      <sz val="14"/>
      <color indexed="13"/>
      <name val="Helvetica"/>
    </font>
    <font>
      <i/>
      <sz val="12"/>
      <color indexed="12"/>
      <name val="Times New Roman"/>
      <family val="1"/>
    </font>
    <font>
      <b/>
      <sz val="9"/>
      <name val="Helvetica 65"/>
      <family val="2"/>
    </font>
    <font>
      <b/>
      <sz val="12"/>
      <name val="Univers (WN)"/>
    </font>
    <font>
      <b/>
      <sz val="10"/>
      <name val="Univers (WN)"/>
    </font>
    <font>
      <b/>
      <sz val="9"/>
      <name val="Palatino"/>
      <family val="1"/>
    </font>
    <font>
      <sz val="9"/>
      <color indexed="21"/>
      <name val="Helvetica-Black"/>
    </font>
    <font>
      <b/>
      <sz val="8.5"/>
      <name val="Arial"/>
      <family val="2"/>
    </font>
    <font>
      <sz val="7"/>
      <name val="Times New Roman"/>
      <family val="1"/>
    </font>
    <font>
      <b/>
      <u val="singleAccounting"/>
      <sz val="14"/>
      <name val="Times New Roman"/>
      <family val="1"/>
    </font>
    <font>
      <i/>
      <sz val="14"/>
      <name val="Times New Roman"/>
      <family val="1"/>
    </font>
    <font>
      <sz val="14"/>
      <name val="Times New Roman"/>
      <family val="1"/>
    </font>
    <font>
      <sz val="12"/>
      <color indexed="8"/>
      <name val="Palatino"/>
      <family val="1"/>
    </font>
    <font>
      <sz val="11"/>
      <color indexed="8"/>
      <name val="Helvetica-Black"/>
    </font>
    <font>
      <b/>
      <u/>
      <sz val="9"/>
      <name val="Arial"/>
      <family val="2"/>
    </font>
    <font>
      <b/>
      <sz val="28"/>
      <color theme="4"/>
      <name val="Calibri"/>
      <family val="2"/>
      <scheme val="major"/>
    </font>
    <font>
      <b/>
      <sz val="14"/>
      <name val="Palatino"/>
      <family val="1"/>
    </font>
    <font>
      <sz val="8"/>
      <name val="Helvetica"/>
    </font>
    <font>
      <sz val="10"/>
      <color theme="1" tint="0.14999847407452621"/>
      <name val="Calibri"/>
      <family val="2"/>
      <scheme val="minor"/>
    </font>
    <font>
      <sz val="10"/>
      <name val="Times"/>
    </font>
    <font>
      <u/>
      <sz val="10"/>
      <name val="Helvetica"/>
    </font>
    <font>
      <b/>
      <sz val="9"/>
      <color indexed="10"/>
      <name val="Wingdings"/>
      <charset val="2"/>
    </font>
    <font>
      <b/>
      <i/>
      <sz val="12"/>
      <name val="Times New Roman"/>
      <family val="1"/>
    </font>
    <font>
      <sz val="11"/>
      <name val="明朝"/>
      <family val="1"/>
    </font>
    <font>
      <b/>
      <sz val="18"/>
      <color rgb="FFAC0000"/>
      <name val="Calibri"/>
      <family val="2"/>
      <scheme val="minor"/>
    </font>
    <font>
      <b/>
      <sz val="18"/>
      <color indexed="56"/>
      <name val="Calibri"/>
      <family val="2"/>
    </font>
    <font>
      <sz val="12"/>
      <color rgb="FF006100"/>
      <name val="Calibri"/>
      <family val="2"/>
      <scheme val="minor"/>
    </font>
    <font>
      <sz val="12"/>
      <name val="Calibri"/>
      <family val="2"/>
      <scheme val="minor"/>
    </font>
    <font>
      <sz val="12"/>
      <color theme="0"/>
      <name val="Calibri"/>
      <family val="2"/>
      <scheme val="minor"/>
    </font>
    <font>
      <sz val="10"/>
      <color rgb="FF000000"/>
      <name val="Arial"/>
      <family val="2"/>
    </font>
    <font>
      <u/>
      <sz val="10"/>
      <color theme="10"/>
      <name val="Arial"/>
      <family val="2"/>
    </font>
    <font>
      <u/>
      <sz val="10"/>
      <color theme="11"/>
      <name val="Arial"/>
      <family val="2"/>
    </font>
    <font>
      <b/>
      <sz val="18"/>
      <name val="Calibri"/>
      <family val="2"/>
      <scheme val="minor"/>
    </font>
    <font>
      <sz val="11"/>
      <color theme="1"/>
      <name val="Arial Narrow"/>
      <family val="2"/>
    </font>
    <font>
      <b/>
      <sz val="18"/>
      <color rgb="FF800000"/>
      <name val="Calibri"/>
      <family val="2"/>
    </font>
    <font>
      <sz val="12"/>
      <name val="Arial Narrow"/>
      <family val="2"/>
    </font>
    <font>
      <sz val="12"/>
      <color theme="1"/>
      <name val="Arial Narrow"/>
      <family val="2"/>
    </font>
    <font>
      <sz val="10"/>
      <name val="Verdana"/>
      <family val="2"/>
    </font>
    <font>
      <b/>
      <sz val="14"/>
      <name val="Calibri"/>
      <family val="2"/>
      <scheme val="minor"/>
    </font>
    <font>
      <b/>
      <sz val="18"/>
      <color theme="9"/>
      <name val="Calibri"/>
      <family val="2"/>
    </font>
    <font>
      <b/>
      <sz val="18"/>
      <name val="Calibri"/>
      <family val="2"/>
    </font>
    <font>
      <sz val="12"/>
      <color rgb="FFFF0000"/>
      <name val="Calibri"/>
      <family val="2"/>
      <scheme val="minor"/>
    </font>
    <font>
      <b/>
      <sz val="12"/>
      <color theme="0"/>
      <name val="Calibri"/>
      <family val="2"/>
      <scheme val="minor"/>
    </font>
    <font>
      <b/>
      <sz val="12"/>
      <color theme="1"/>
      <name val="Calibri"/>
      <family val="2"/>
      <scheme val="minor"/>
    </font>
    <font>
      <sz val="22"/>
      <name val="Calibri"/>
      <family val="2"/>
      <scheme val="minor"/>
    </font>
    <font>
      <b/>
      <sz val="22"/>
      <color indexed="56"/>
      <name val="Calibri"/>
      <family val="2"/>
      <scheme val="minor"/>
    </font>
    <font>
      <b/>
      <sz val="22"/>
      <color theme="9"/>
      <name val="Calibri"/>
      <family val="2"/>
      <scheme val="minor"/>
    </font>
    <font>
      <b/>
      <sz val="14"/>
      <color theme="0"/>
      <name val="Calibri"/>
      <family val="2"/>
      <scheme val="minor"/>
    </font>
    <font>
      <b/>
      <sz val="12"/>
      <name val="Calibri"/>
      <family val="2"/>
      <scheme val="minor"/>
    </font>
    <font>
      <b/>
      <sz val="11"/>
      <name val="Calibri"/>
      <family val="2"/>
      <scheme val="minor"/>
    </font>
    <font>
      <b/>
      <sz val="11"/>
      <color rgb="FF800000"/>
      <name val="Calibri"/>
      <family val="2"/>
      <scheme val="minor"/>
    </font>
    <font>
      <sz val="11"/>
      <name val="Calibri"/>
      <family val="2"/>
      <scheme val="minor"/>
    </font>
    <font>
      <sz val="11"/>
      <color rgb="FFFF0000"/>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i/>
      <sz val="12"/>
      <name val="Calibri"/>
      <family val="2"/>
      <scheme val="minor"/>
    </font>
    <font>
      <u/>
      <sz val="12"/>
      <color theme="1"/>
      <name val="Calibri"/>
      <family val="2"/>
      <scheme val="minor"/>
    </font>
    <font>
      <b/>
      <sz val="12"/>
      <color rgb="FF800000"/>
      <name val="Calibri"/>
      <family val="2"/>
      <scheme val="minor"/>
    </font>
    <font>
      <sz val="10"/>
      <name val="Calibri"/>
      <family val="2"/>
      <scheme val="minor"/>
    </font>
    <font>
      <i/>
      <sz val="8"/>
      <color theme="1" tint="0.14999847407452621"/>
      <name val="Calibri"/>
      <family val="2"/>
      <scheme val="minor"/>
    </font>
    <font>
      <sz val="12"/>
      <color theme="1" tint="0.499984740745262"/>
      <name val="Calibri"/>
      <family val="2"/>
      <scheme val="minor"/>
    </font>
    <font>
      <sz val="14"/>
      <name val="Calibri"/>
      <family val="2"/>
      <scheme val="minor"/>
    </font>
    <font>
      <b/>
      <sz val="11"/>
      <color rgb="FFFF0000"/>
      <name val="Calibri"/>
      <family val="2"/>
      <scheme val="minor"/>
    </font>
    <font>
      <sz val="11"/>
      <color theme="1" tint="0.499984740745262"/>
      <name val="Calibri"/>
      <family val="2"/>
      <scheme val="minor"/>
    </font>
    <font>
      <sz val="10"/>
      <name val="Calibri"/>
      <family val="2"/>
      <scheme val="minor"/>
    </font>
    <font>
      <i/>
      <sz val="8"/>
      <color theme="1" tint="0.499984740745262"/>
      <name val="Calibri"/>
      <family val="2"/>
      <scheme val="minor"/>
    </font>
    <font>
      <i/>
      <sz val="8"/>
      <name val="Calibri"/>
      <family val="2"/>
      <scheme val="minor"/>
    </font>
    <font>
      <i/>
      <u/>
      <sz val="8"/>
      <name val="Calibri"/>
      <family val="2"/>
      <scheme val="minor"/>
    </font>
    <font>
      <i/>
      <sz val="9"/>
      <name val="Calibri"/>
      <family val="2"/>
      <scheme val="minor"/>
    </font>
    <font>
      <b/>
      <i/>
      <sz val="9"/>
      <name val="Calibri"/>
      <family val="2"/>
      <scheme val="minor"/>
    </font>
    <font>
      <b/>
      <sz val="10"/>
      <name val="Calibri"/>
      <family val="2"/>
      <scheme val="minor"/>
    </font>
    <font>
      <i/>
      <sz val="10"/>
      <name val="Calibri"/>
      <family val="2"/>
      <scheme val="minor"/>
    </font>
    <font>
      <sz val="12"/>
      <color theme="1"/>
      <name val="Arial"/>
      <family val="2"/>
    </font>
    <font>
      <b/>
      <sz val="11"/>
      <color theme="0"/>
      <name val="Calibri"/>
      <family val="2"/>
      <scheme val="minor"/>
    </font>
    <font>
      <i/>
      <sz val="11"/>
      <color theme="0" tint="-0.499984740745262"/>
      <name val="Calibri"/>
      <family val="2"/>
      <scheme val="minor"/>
    </font>
    <font>
      <i/>
      <sz val="11"/>
      <name val="Calibri"/>
      <family val="2"/>
      <scheme val="minor"/>
    </font>
    <font>
      <sz val="9"/>
      <color indexed="81"/>
      <name val="Arial"/>
      <family val="2"/>
    </font>
    <font>
      <b/>
      <sz val="9"/>
      <color indexed="81"/>
      <name val="Arial"/>
      <family val="2"/>
    </font>
    <font>
      <i/>
      <sz val="9"/>
      <color indexed="81"/>
      <name val="Arial"/>
      <family val="2"/>
    </font>
    <font>
      <b/>
      <i/>
      <sz val="9"/>
      <color indexed="81"/>
      <name val="Arial"/>
      <family val="2"/>
    </font>
    <font>
      <i/>
      <sz val="9"/>
      <name val="Calibri"/>
      <family val="2"/>
    </font>
  </fonts>
  <fills count="51">
    <fill>
      <patternFill patternType="none"/>
    </fill>
    <fill>
      <patternFill patternType="gray125"/>
    </fill>
    <fill>
      <patternFill patternType="solid">
        <fgColor indexed="9"/>
      </patternFill>
    </fill>
    <fill>
      <patternFill patternType="solid">
        <fgColor indexed="22"/>
      </patternFill>
    </fill>
    <fill>
      <patternFill patternType="solid">
        <fgColor indexed="63"/>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55"/>
        <bgColor indexed="64"/>
      </patternFill>
    </fill>
    <fill>
      <patternFill patternType="solid">
        <fgColor indexed="54"/>
        <bgColor indexed="64"/>
      </patternFill>
    </fill>
    <fill>
      <patternFill patternType="solid">
        <fgColor indexed="23"/>
        <bgColor indexed="64"/>
      </patternFill>
    </fill>
    <fill>
      <patternFill patternType="solid">
        <fgColor rgb="FFFFEB9C"/>
      </patternFill>
    </fill>
    <fill>
      <patternFill patternType="solid">
        <fgColor theme="4" tint="0.7999816888943144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8"/>
        <bgColor indexed="64"/>
      </patternFill>
    </fill>
    <fill>
      <patternFill patternType="solid">
        <fgColor indexed="26"/>
        <bgColor indexed="64"/>
      </patternFill>
    </fill>
    <fill>
      <patternFill patternType="solid">
        <fgColor indexed="27"/>
        <bgColor indexed="64"/>
      </patternFill>
    </fill>
    <fill>
      <patternFill patternType="solid">
        <fgColor indexed="15"/>
      </patternFill>
    </fill>
    <fill>
      <patternFill patternType="solid">
        <fgColor indexed="16"/>
        <bgColor indexed="64"/>
      </patternFill>
    </fill>
    <fill>
      <patternFill patternType="mediumGray">
        <fgColor indexed="22"/>
      </patternFill>
    </fill>
    <fill>
      <patternFill patternType="solid">
        <fgColor indexed="40"/>
      </patternFill>
    </fill>
    <fill>
      <patternFill patternType="gray0625"/>
    </fill>
    <fill>
      <patternFill patternType="solid">
        <fgColor indexed="62"/>
        <bgColor indexed="64"/>
      </patternFill>
    </fill>
    <fill>
      <patternFill patternType="solid">
        <fgColor indexed="56"/>
        <bgColor indexed="64"/>
      </patternFill>
    </fill>
    <fill>
      <patternFill patternType="solid">
        <fgColor indexed="61"/>
        <bgColor indexed="64"/>
      </patternFill>
    </fill>
    <fill>
      <patternFill patternType="solid">
        <fgColor indexed="11"/>
        <bgColor indexed="64"/>
      </patternFill>
    </fill>
    <fill>
      <patternFill patternType="solid">
        <fgColor theme="4" tint="0.59996337778862885"/>
        <bgColor indexed="64"/>
      </patternFill>
    </fill>
    <fill>
      <patternFill patternType="solid">
        <fgColor rgb="FFC6EFCE"/>
      </patternFill>
    </fill>
    <fill>
      <patternFill patternType="solid">
        <fgColor theme="2"/>
        <bgColor indexed="64"/>
      </patternFill>
    </fill>
    <fill>
      <patternFill patternType="solid">
        <fgColor theme="5"/>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2F2F2"/>
        <bgColor rgb="FF000000"/>
      </patternFill>
    </fill>
  </fills>
  <borders count="158">
    <border>
      <left/>
      <right/>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top/>
      <bottom style="medium">
        <color auto="1"/>
      </bottom>
      <diagonal/>
    </border>
    <border>
      <left/>
      <right/>
      <top/>
      <bottom style="hair">
        <color auto="1"/>
      </bottom>
      <diagonal/>
    </border>
    <border>
      <left/>
      <right/>
      <top style="hair">
        <color auto="1"/>
      </top>
      <bottom style="hair">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double">
        <color auto="1"/>
      </bottom>
      <diagonal/>
    </border>
    <border>
      <left/>
      <right/>
      <top/>
      <bottom style="double">
        <color auto="1"/>
      </bottom>
      <diagonal/>
    </border>
    <border>
      <left/>
      <right style="thin">
        <color auto="1"/>
      </right>
      <top style="thin">
        <color auto="1"/>
      </top>
      <bottom style="thin">
        <color auto="1"/>
      </bottom>
      <diagonal/>
    </border>
    <border>
      <left style="medium">
        <color auto="1"/>
      </left>
      <right style="medium">
        <color auto="1"/>
      </right>
      <top/>
      <bottom style="thick">
        <color indexed="37"/>
      </bottom>
      <diagonal/>
    </border>
    <border>
      <left style="thin">
        <color auto="1"/>
      </left>
      <right style="thin">
        <color auto="1"/>
      </right>
      <top/>
      <bottom/>
      <diagonal/>
    </border>
    <border>
      <left/>
      <right/>
      <top/>
      <bottom style="thin">
        <color indexed="28"/>
      </bottom>
      <diagonal/>
    </border>
    <border>
      <left style="medium">
        <color indexed="8"/>
      </left>
      <right style="medium">
        <color indexed="8"/>
      </right>
      <top/>
      <bottom/>
      <diagonal/>
    </border>
    <border>
      <left/>
      <right/>
      <top/>
      <bottom style="thin">
        <color indexed="16"/>
      </bottom>
      <diagonal/>
    </border>
    <border>
      <left/>
      <right style="thin">
        <color indexed="8"/>
      </right>
      <top style="thin">
        <color indexed="8"/>
      </top>
      <bottom/>
      <diagonal/>
    </border>
    <border>
      <left/>
      <right/>
      <top/>
      <bottom style="thick">
        <color auto="1"/>
      </bottom>
      <diagonal/>
    </border>
    <border>
      <left/>
      <right/>
      <top/>
      <bottom style="dotted">
        <color auto="1"/>
      </bottom>
      <diagonal/>
    </border>
    <border>
      <left style="dotted">
        <color theme="0" tint="-0.34998626667073579"/>
      </left>
      <right style="dotted">
        <color theme="0" tint="-0.34998626667073579"/>
      </right>
      <top/>
      <bottom style="thick">
        <color theme="4"/>
      </bottom>
      <diagonal/>
    </border>
    <border>
      <left/>
      <right/>
      <top style="hair">
        <color auto="1"/>
      </top>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dotted">
        <color theme="0" tint="-0.34998626667073579"/>
      </left>
      <right style="dotted">
        <color theme="0" tint="-0.34998626667073579"/>
      </right>
      <top/>
      <bottom style="medium">
        <color theme="4" tint="0.39994506668294322"/>
      </bottom>
      <diagonal/>
    </border>
    <border>
      <left style="hair">
        <color theme="4"/>
      </left>
      <right style="hair">
        <color theme="4"/>
      </right>
      <top style="thin">
        <color auto="1"/>
      </top>
      <bottom style="thin">
        <color auto="1"/>
      </bottom>
      <diagonal/>
    </border>
    <border>
      <left style="hair">
        <color theme="4"/>
      </left>
      <right style="hair">
        <color theme="4"/>
      </right>
      <top style="thin">
        <color auto="1"/>
      </top>
      <bottom style="double">
        <color auto="1"/>
      </bottom>
      <diagonal/>
    </border>
    <border>
      <left style="hair">
        <color theme="4"/>
      </left>
      <right style="hair">
        <color theme="4"/>
      </right>
      <top style="hair">
        <color theme="4"/>
      </top>
      <bottom style="hair">
        <color theme="4"/>
      </bottom>
      <diagonal/>
    </border>
    <border>
      <left style="hair">
        <color theme="4"/>
      </left>
      <right style="hair">
        <color theme="4"/>
      </right>
      <top style="hair">
        <color theme="4"/>
      </top>
      <bottom/>
      <diagonal/>
    </border>
    <border>
      <left/>
      <right/>
      <top style="hair">
        <color theme="4"/>
      </top>
      <bottom style="hair">
        <color theme="4"/>
      </bottom>
      <diagonal/>
    </border>
    <border>
      <left style="thin">
        <color theme="4"/>
      </left>
      <right style="hair">
        <color theme="4"/>
      </right>
      <top style="hair">
        <color theme="4"/>
      </top>
      <bottom style="hair">
        <color theme="4"/>
      </bottom>
      <diagonal/>
    </border>
    <border>
      <left style="hair">
        <color theme="4"/>
      </left>
      <right style="thin">
        <color theme="4"/>
      </right>
      <top style="hair">
        <color theme="4"/>
      </top>
      <bottom style="hair">
        <color theme="4"/>
      </bottom>
      <diagonal/>
    </border>
    <border>
      <left style="thin">
        <color theme="4"/>
      </left>
      <right style="hair">
        <color theme="4"/>
      </right>
      <top style="thin">
        <color theme="4"/>
      </top>
      <bottom style="double">
        <color theme="4"/>
      </bottom>
      <diagonal/>
    </border>
    <border>
      <left style="hair">
        <color theme="4"/>
      </left>
      <right style="hair">
        <color theme="4"/>
      </right>
      <top style="thin">
        <color theme="4"/>
      </top>
      <bottom style="double">
        <color theme="4"/>
      </bottom>
      <diagonal/>
    </border>
    <border>
      <left style="hair">
        <color theme="4"/>
      </left>
      <right style="thin">
        <color theme="4"/>
      </right>
      <top style="thin">
        <color theme="4"/>
      </top>
      <bottom style="double">
        <color theme="4"/>
      </bottom>
      <diagonal/>
    </border>
    <border>
      <left style="hair">
        <color theme="4"/>
      </left>
      <right style="hair">
        <color theme="4"/>
      </right>
      <top style="thin">
        <color theme="4"/>
      </top>
      <bottom style="hair">
        <color theme="4"/>
      </bottom>
      <diagonal/>
    </border>
    <border>
      <left style="hair">
        <color theme="4"/>
      </left>
      <right style="hair">
        <color theme="4"/>
      </right>
      <top style="hair">
        <color theme="4"/>
      </top>
      <bottom style="medium">
        <color theme="4"/>
      </bottom>
      <diagonal/>
    </border>
    <border>
      <left style="hair">
        <color theme="4"/>
      </left>
      <right style="hair">
        <color theme="4"/>
      </right>
      <top style="thin">
        <color theme="4"/>
      </top>
      <bottom/>
      <diagonal/>
    </border>
    <border>
      <left style="hair">
        <color theme="4"/>
      </left>
      <right style="thin">
        <color theme="4"/>
      </right>
      <top style="thin">
        <color theme="4"/>
      </top>
      <bottom/>
      <diagonal/>
    </border>
    <border>
      <left style="medium">
        <color theme="4"/>
      </left>
      <right/>
      <top style="hair">
        <color theme="4"/>
      </top>
      <bottom style="hair">
        <color theme="4"/>
      </bottom>
      <diagonal/>
    </border>
    <border>
      <left style="medium">
        <color theme="4"/>
      </left>
      <right/>
      <top style="hair">
        <color theme="4"/>
      </top>
      <bottom style="medium">
        <color theme="4"/>
      </bottom>
      <diagonal/>
    </border>
    <border>
      <left style="thin">
        <color theme="4"/>
      </left>
      <right style="hair">
        <color theme="4"/>
      </right>
      <top style="thin">
        <color theme="4"/>
      </top>
      <bottom/>
      <diagonal/>
    </border>
    <border>
      <left style="hair">
        <color theme="4"/>
      </left>
      <right style="medium">
        <color theme="4"/>
      </right>
      <top style="hair">
        <color theme="4"/>
      </top>
      <bottom style="hair">
        <color theme="4"/>
      </bottom>
      <diagonal/>
    </border>
    <border>
      <left style="hair">
        <color theme="4"/>
      </left>
      <right style="hair">
        <color theme="4"/>
      </right>
      <top style="hair">
        <color theme="4"/>
      </top>
      <bottom style="thin">
        <color theme="4"/>
      </bottom>
      <diagonal/>
    </border>
    <border>
      <left style="medium">
        <color theme="4"/>
      </left>
      <right/>
      <top style="hair">
        <color theme="4"/>
      </top>
      <bottom/>
      <diagonal/>
    </border>
    <border>
      <left style="hair">
        <color theme="4"/>
      </left>
      <right style="medium">
        <color theme="4"/>
      </right>
      <top style="hair">
        <color theme="4"/>
      </top>
      <bottom/>
      <diagonal/>
    </border>
    <border>
      <left style="medium">
        <color theme="4"/>
      </left>
      <right/>
      <top style="thin">
        <color theme="4"/>
      </top>
      <bottom style="hair">
        <color theme="4"/>
      </bottom>
      <diagonal/>
    </border>
    <border>
      <left style="hair">
        <color theme="4"/>
      </left>
      <right style="medium">
        <color theme="4"/>
      </right>
      <top style="hair">
        <color theme="4"/>
      </top>
      <bottom style="medium">
        <color theme="4"/>
      </bottom>
      <diagonal/>
    </border>
    <border>
      <left style="hair">
        <color theme="4"/>
      </left>
      <right style="thin">
        <color theme="4"/>
      </right>
      <top style="hair">
        <color theme="4"/>
      </top>
      <bottom style="thin">
        <color theme="4"/>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hair">
        <color theme="4"/>
      </bottom>
      <diagonal/>
    </border>
    <border>
      <left style="medium">
        <color theme="4"/>
      </left>
      <right style="hair">
        <color theme="4"/>
      </right>
      <top style="hair">
        <color theme="4"/>
      </top>
      <bottom/>
      <diagonal/>
    </border>
    <border>
      <left style="medium">
        <color theme="4"/>
      </left>
      <right style="hair">
        <color theme="4"/>
      </right>
      <top style="thin">
        <color theme="4"/>
      </top>
      <bottom style="medium">
        <color theme="4"/>
      </bottom>
      <diagonal/>
    </border>
    <border>
      <left style="hair">
        <color theme="4"/>
      </left>
      <right style="hair">
        <color theme="4"/>
      </right>
      <top style="thin">
        <color theme="4"/>
      </top>
      <bottom style="medium">
        <color theme="4"/>
      </bottom>
      <diagonal/>
    </border>
    <border>
      <left style="hair">
        <color theme="4"/>
      </left>
      <right style="medium">
        <color theme="4"/>
      </right>
      <top style="thin">
        <color theme="4"/>
      </top>
      <bottom style="medium">
        <color theme="4"/>
      </bottom>
      <diagonal/>
    </border>
    <border>
      <left style="hair">
        <color theme="4"/>
      </left>
      <right style="hair">
        <color theme="4"/>
      </right>
      <top/>
      <bottom style="hair">
        <color theme="4"/>
      </bottom>
      <diagonal/>
    </border>
    <border>
      <left/>
      <right style="hair">
        <color theme="4"/>
      </right>
      <top style="thin">
        <color auto="1"/>
      </top>
      <bottom style="double">
        <color auto="1"/>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4"/>
      </left>
      <right style="hair">
        <color theme="4"/>
      </right>
      <top style="hair">
        <color theme="4"/>
      </top>
      <bottom style="thin">
        <color theme="4"/>
      </bottom>
      <diagonal/>
    </border>
    <border>
      <left style="thin">
        <color theme="4"/>
      </left>
      <right style="hair">
        <color theme="4"/>
      </right>
      <top style="thin">
        <color theme="4"/>
      </top>
      <bottom style="hair">
        <color theme="4"/>
      </bottom>
      <diagonal/>
    </border>
    <border>
      <left style="hair">
        <color theme="4"/>
      </left>
      <right style="thin">
        <color theme="4"/>
      </right>
      <top style="thin">
        <color theme="4"/>
      </top>
      <bottom style="hair">
        <color theme="4"/>
      </bottom>
      <diagonal/>
    </border>
    <border>
      <left style="thin">
        <color theme="4"/>
      </left>
      <right style="hair">
        <color theme="4"/>
      </right>
      <top/>
      <bottom style="hair">
        <color theme="4"/>
      </bottom>
      <diagonal/>
    </border>
    <border>
      <left style="hair">
        <color theme="4"/>
      </left>
      <right style="thin">
        <color theme="4"/>
      </right>
      <top/>
      <bottom style="hair">
        <color theme="4"/>
      </bottom>
      <diagonal/>
    </border>
    <border>
      <left style="thin">
        <color theme="4"/>
      </left>
      <right style="hair">
        <color theme="1" tint="0.499984740745262"/>
      </right>
      <top style="hair">
        <color theme="1" tint="0.499984740745262"/>
      </top>
      <bottom style="hair">
        <color theme="1" tint="0.499984740745262"/>
      </bottom>
      <diagonal/>
    </border>
    <border>
      <left style="hair">
        <color theme="1" tint="0.499984740745262"/>
      </left>
      <right style="thin">
        <color theme="4"/>
      </right>
      <top style="hair">
        <color theme="1" tint="0.499984740745262"/>
      </top>
      <bottom style="hair">
        <color theme="1" tint="0.499984740745262"/>
      </bottom>
      <diagonal/>
    </border>
    <border>
      <left style="thin">
        <color theme="4"/>
      </left>
      <right style="hair">
        <color theme="4"/>
      </right>
      <top style="double">
        <color theme="4"/>
      </top>
      <bottom/>
      <diagonal/>
    </border>
    <border>
      <left style="hair">
        <color theme="4"/>
      </left>
      <right style="hair">
        <color theme="4"/>
      </right>
      <top style="double">
        <color theme="4"/>
      </top>
      <bottom/>
      <diagonal/>
    </border>
    <border>
      <left style="hair">
        <color theme="4"/>
      </left>
      <right style="thin">
        <color theme="4"/>
      </right>
      <top style="double">
        <color theme="4"/>
      </top>
      <bottom/>
      <diagonal/>
    </border>
    <border>
      <left style="thin">
        <color theme="4"/>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4"/>
      </right>
      <top/>
      <bottom style="hair">
        <color theme="1" tint="0.499984740745262"/>
      </bottom>
      <diagonal/>
    </border>
    <border>
      <left style="hair">
        <color theme="1" tint="0.499984740745262"/>
      </left>
      <right style="hair">
        <color theme="1" tint="0.499984740745262"/>
      </right>
      <top/>
      <bottom style="hair">
        <color theme="4"/>
      </bottom>
      <diagonal/>
    </border>
    <border>
      <left style="hair">
        <color theme="1" tint="0.499984740745262"/>
      </left>
      <right style="thin">
        <color theme="4"/>
      </right>
      <top/>
      <bottom style="hair">
        <color theme="4"/>
      </bottom>
      <diagonal/>
    </border>
    <border>
      <left style="medium">
        <color theme="4"/>
      </left>
      <right style="hair">
        <color theme="4"/>
      </right>
      <top style="hair">
        <color theme="4"/>
      </top>
      <bottom style="medium">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bottom style="hair">
        <color theme="4"/>
      </bottom>
      <diagonal/>
    </border>
    <border>
      <left style="hair">
        <color theme="4"/>
      </left>
      <right style="medium">
        <color theme="4"/>
      </right>
      <top/>
      <bottom style="hair">
        <color theme="4"/>
      </bottom>
      <diagonal/>
    </border>
    <border>
      <left style="medium">
        <color theme="4"/>
      </left>
      <right style="hair">
        <color theme="4"/>
      </right>
      <top style="thin">
        <color theme="4"/>
      </top>
      <bottom style="double">
        <color theme="4"/>
      </bottom>
      <diagonal/>
    </border>
    <border>
      <left style="hair">
        <color theme="4"/>
      </left>
      <right style="medium">
        <color theme="4"/>
      </right>
      <top style="thin">
        <color theme="4"/>
      </top>
      <bottom style="double">
        <color theme="4"/>
      </bottom>
      <diagonal/>
    </border>
    <border>
      <left style="medium">
        <color theme="4"/>
      </left>
      <right style="hair">
        <color theme="4"/>
      </right>
      <top style="double">
        <color theme="4"/>
      </top>
      <bottom/>
      <diagonal/>
    </border>
    <border>
      <left style="hair">
        <color theme="4"/>
      </left>
      <right style="medium">
        <color theme="4"/>
      </right>
      <top style="double">
        <color theme="4"/>
      </top>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style="medium">
        <color theme="4"/>
      </right>
      <top style="medium">
        <color theme="4"/>
      </top>
      <bottom style="medium">
        <color theme="4"/>
      </bottom>
      <diagonal/>
    </border>
    <border>
      <left style="medium">
        <color theme="4"/>
      </left>
      <right style="hair">
        <color theme="4"/>
      </right>
      <top style="medium">
        <color theme="4"/>
      </top>
      <bottom/>
      <diagonal/>
    </border>
    <border>
      <left style="hair">
        <color theme="4"/>
      </left>
      <right style="hair">
        <color theme="4"/>
      </right>
      <top style="medium">
        <color theme="4"/>
      </top>
      <bottom/>
      <diagonal/>
    </border>
    <border>
      <left style="hair">
        <color theme="4"/>
      </left>
      <right style="medium">
        <color theme="4"/>
      </right>
      <top style="medium">
        <color theme="4"/>
      </top>
      <bottom/>
      <diagonal/>
    </border>
    <border>
      <left/>
      <right/>
      <top/>
      <bottom style="hair">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hair">
        <color theme="4"/>
      </bottom>
      <diagonal/>
    </border>
    <border>
      <left style="thin">
        <color theme="4"/>
      </left>
      <right style="thin">
        <color theme="4"/>
      </right>
      <top style="hair">
        <color theme="4"/>
      </top>
      <bottom style="hair">
        <color theme="4"/>
      </bottom>
      <diagonal/>
    </border>
    <border>
      <left style="thin">
        <color theme="4"/>
      </left>
      <right style="thin">
        <color theme="4"/>
      </right>
      <top style="hair">
        <color theme="4"/>
      </top>
      <bottom style="thin">
        <color theme="4"/>
      </bottom>
      <diagonal/>
    </border>
    <border>
      <left/>
      <right/>
      <top style="hair">
        <color theme="0" tint="-0.499984740745262"/>
      </top>
      <bottom style="hair">
        <color theme="0" tint="-0.499984740745262"/>
      </bottom>
      <diagonal/>
    </border>
    <border>
      <left style="hair">
        <color theme="4"/>
      </left>
      <right style="hair">
        <color theme="4"/>
      </right>
      <top style="hair">
        <color theme="0" tint="-0.499984740745262"/>
      </top>
      <bottom style="hair">
        <color theme="0" tint="-0.499984740745262"/>
      </bottom>
      <diagonal/>
    </border>
    <border>
      <left style="hair">
        <color rgb="FF4F81BD"/>
      </left>
      <right style="hair">
        <color rgb="FF4F81BD"/>
      </right>
      <top style="hair">
        <color theme="0" tint="-0.499984740745262"/>
      </top>
      <bottom style="hair">
        <color theme="0" tint="-0.499984740745262"/>
      </bottom>
      <diagonal/>
    </border>
    <border>
      <left/>
      <right style="hair">
        <color theme="4"/>
      </right>
      <top style="hair">
        <color theme="0" tint="-0.499984740745262"/>
      </top>
      <bottom style="hair">
        <color theme="0" tint="-0.499984740745262"/>
      </bottom>
      <diagonal/>
    </border>
    <border>
      <left/>
      <right/>
      <top style="hair">
        <color theme="0" tint="-0.499984740745262"/>
      </top>
      <bottom style="thin">
        <color auto="1"/>
      </bottom>
      <diagonal/>
    </border>
    <border>
      <left/>
      <right style="hair">
        <color theme="4"/>
      </right>
      <top style="hair">
        <color theme="0" tint="-0.499984740745262"/>
      </top>
      <bottom style="thin">
        <color auto="1"/>
      </bottom>
      <diagonal/>
    </border>
    <border>
      <left style="hair">
        <color theme="4"/>
      </left>
      <right style="hair">
        <color theme="4"/>
      </right>
      <top style="hair">
        <color theme="0" tint="-0.499984740745262"/>
      </top>
      <bottom style="thin">
        <color auto="1"/>
      </bottom>
      <diagonal/>
    </border>
    <border>
      <left style="hair">
        <color theme="4"/>
      </left>
      <right style="hair">
        <color theme="4"/>
      </right>
      <top style="thin">
        <color auto="1"/>
      </top>
      <bottom/>
      <diagonal/>
    </border>
    <border>
      <left/>
      <right/>
      <top style="thin">
        <color auto="1"/>
      </top>
      <bottom style="hair">
        <color theme="0" tint="-0.499984740745262"/>
      </bottom>
      <diagonal/>
    </border>
    <border>
      <left style="hair">
        <color theme="4"/>
      </left>
      <right style="hair">
        <color theme="4"/>
      </right>
      <top style="thin">
        <color auto="1"/>
      </top>
      <bottom style="hair">
        <color theme="0" tint="-0.499984740745262"/>
      </bottom>
      <diagonal/>
    </border>
    <border>
      <left/>
      <right/>
      <top style="thin">
        <color auto="1"/>
      </top>
      <bottom style="hair">
        <color theme="1" tint="0.499984740745262"/>
      </bottom>
      <diagonal/>
    </border>
    <border>
      <left style="hair">
        <color theme="4"/>
      </left>
      <right style="hair">
        <color theme="4"/>
      </right>
      <top style="thin">
        <color auto="1"/>
      </top>
      <bottom style="hair">
        <color theme="1" tint="0.499984740745262"/>
      </bottom>
      <diagonal/>
    </border>
    <border>
      <left/>
      <right/>
      <top style="hair">
        <color theme="1" tint="0.499984740745262"/>
      </top>
      <bottom style="hair">
        <color theme="1" tint="0.499984740745262"/>
      </bottom>
      <diagonal/>
    </border>
    <border>
      <left style="hair">
        <color theme="4"/>
      </left>
      <right style="hair">
        <color theme="4"/>
      </right>
      <top style="hair">
        <color theme="1" tint="0.499984740745262"/>
      </top>
      <bottom style="hair">
        <color theme="1" tint="0.499984740745262"/>
      </bottom>
      <diagonal/>
    </border>
    <border>
      <left style="hair">
        <color rgb="FF4F81BD"/>
      </left>
      <right style="hair">
        <color rgb="FF4F81BD"/>
      </right>
      <top style="hair">
        <color theme="1" tint="0.499984740745262"/>
      </top>
      <bottom style="hair">
        <color theme="1" tint="0.499984740745262"/>
      </bottom>
      <diagonal/>
    </border>
    <border>
      <left/>
      <right style="hair">
        <color theme="4"/>
      </right>
      <top style="hair">
        <color theme="1" tint="0.499984740745262"/>
      </top>
      <bottom style="hair">
        <color theme="1" tint="0.499984740745262"/>
      </bottom>
      <diagonal/>
    </border>
    <border>
      <left/>
      <right/>
      <top style="hair">
        <color theme="1" tint="0.499984740745262"/>
      </top>
      <bottom style="thin">
        <color auto="1"/>
      </bottom>
      <diagonal/>
    </border>
    <border>
      <left/>
      <right/>
      <top/>
      <bottom style="hair">
        <color theme="1" tint="0.499984740745262"/>
      </bottom>
      <diagonal/>
    </border>
    <border>
      <left/>
      <right/>
      <top style="double">
        <color auto="1"/>
      </top>
      <bottom style="thin">
        <color auto="1"/>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thin">
        <color theme="4"/>
      </right>
      <top style="thin">
        <color auto="1"/>
      </top>
      <bottom style="hair">
        <color theme="0" tint="-0.499984740745262"/>
      </bottom>
      <diagonal/>
    </border>
    <border>
      <left style="hair">
        <color theme="0" tint="-0.499984740745262"/>
      </left>
      <right style="thin">
        <color theme="4"/>
      </right>
      <top style="hair">
        <color theme="0" tint="-0.499984740745262"/>
      </top>
      <bottom style="hair">
        <color theme="0" tint="-0.499984740745262"/>
      </bottom>
      <diagonal/>
    </border>
    <border>
      <left style="hair">
        <color rgb="FF4F81BD"/>
      </left>
      <right style="thin">
        <color theme="4"/>
      </right>
      <top style="hair">
        <color theme="0" tint="-0.499984740745262"/>
      </top>
      <bottom style="hair">
        <color theme="0" tint="-0.499984740745262"/>
      </bottom>
      <diagonal/>
    </border>
    <border>
      <left style="hair">
        <color theme="4"/>
      </left>
      <right style="thin">
        <color theme="4"/>
      </right>
      <top style="hair">
        <color theme="0" tint="-0.499984740745262"/>
      </top>
      <bottom style="hair">
        <color theme="0" tint="-0.499984740745262"/>
      </bottom>
      <diagonal/>
    </border>
    <border>
      <left/>
      <right/>
      <top style="hair">
        <color theme="0" tint="-0.499984740745262"/>
      </top>
      <bottom/>
      <diagonal/>
    </border>
    <border>
      <left style="hair">
        <color theme="4"/>
      </left>
      <right style="hair">
        <color theme="4"/>
      </right>
      <top style="hair">
        <color theme="0" tint="-0.499984740745262"/>
      </top>
      <bottom/>
      <diagonal/>
    </border>
    <border>
      <left style="hair">
        <color theme="4"/>
      </left>
      <right style="thin">
        <color theme="4"/>
      </right>
      <top style="hair">
        <color theme="0" tint="-0.499984740745262"/>
      </top>
      <bottom/>
      <diagonal/>
    </border>
    <border>
      <left style="hair">
        <color theme="4"/>
      </left>
      <right style="thin">
        <color theme="4"/>
      </right>
      <top style="thin">
        <color auto="1"/>
      </top>
      <bottom style="double">
        <color auto="1"/>
      </bottom>
      <diagonal/>
    </border>
    <border>
      <left/>
      <right style="hair">
        <color theme="0" tint="-0.499984740745262"/>
      </right>
      <top style="hair">
        <color theme="0" tint="-0.499984740745262"/>
      </top>
      <bottom style="thin">
        <color auto="1"/>
      </bottom>
      <diagonal/>
    </border>
    <border>
      <left style="hair">
        <color theme="0" tint="-0.499984740745262"/>
      </left>
      <right style="hair">
        <color theme="0" tint="-0.499984740745262"/>
      </right>
      <top style="hair">
        <color theme="0" tint="-0.499984740745262"/>
      </top>
      <bottom style="thin">
        <color auto="1"/>
      </bottom>
      <diagonal/>
    </border>
    <border>
      <left style="hair">
        <color theme="0" tint="-0.499984740745262"/>
      </left>
      <right style="thin">
        <color theme="4"/>
      </right>
      <top style="hair">
        <color theme="0" tint="-0.499984740745262"/>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theme="4"/>
      </right>
      <top style="hair">
        <color theme="4"/>
      </top>
      <bottom style="thin">
        <color auto="1"/>
      </bottom>
      <diagonal/>
    </border>
    <border>
      <left style="thin">
        <color theme="4"/>
      </left>
      <right style="hair">
        <color theme="4"/>
      </right>
      <top style="medium">
        <color theme="4"/>
      </top>
      <bottom/>
      <diagonal/>
    </border>
    <border>
      <left style="thin">
        <color theme="4"/>
      </left>
      <right style="medium">
        <color theme="4"/>
      </right>
      <top style="medium">
        <color theme="4"/>
      </top>
      <bottom/>
      <diagonal/>
    </border>
    <border>
      <left style="thin">
        <color auto="1"/>
      </left>
      <right style="hair">
        <color theme="4"/>
      </right>
      <top style="thin">
        <color auto="1"/>
      </top>
      <bottom style="thin">
        <color auto="1"/>
      </bottom>
      <diagonal/>
    </border>
    <border>
      <left style="hair">
        <color theme="4"/>
      </left>
      <right style="thin">
        <color auto="1"/>
      </right>
      <top style="thin">
        <color auto="1"/>
      </top>
      <bottom style="thin">
        <color auto="1"/>
      </bottom>
      <diagonal/>
    </border>
    <border>
      <left style="thin">
        <color theme="4"/>
      </left>
      <right style="thin">
        <color theme="4"/>
      </right>
      <top/>
      <bottom style="hair">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hair">
        <color theme="0" tint="-0.499984740745262"/>
      </top>
      <bottom style="thin">
        <color auto="1"/>
      </bottom>
      <diagonal/>
    </border>
    <border>
      <left style="thin">
        <color auto="1"/>
      </left>
      <right style="thin">
        <color auto="1"/>
      </right>
      <top style="thin">
        <color auto="1"/>
      </top>
      <bottom style="hair">
        <color theme="0" tint="-0.499984740745262"/>
      </bottom>
      <diagonal/>
    </border>
    <border>
      <left style="thin">
        <color auto="1"/>
      </left>
      <right style="thin">
        <color auto="1"/>
      </right>
      <top style="thin">
        <color theme="0" tint="-0.499984740745262"/>
      </top>
      <bottom style="thin">
        <color theme="0" tint="-0.499984740745262"/>
      </bottom>
      <diagonal/>
    </border>
  </borders>
  <cellStyleXfs count="3792">
    <xf numFmtId="0" fontId="0" fillId="0" borderId="0"/>
    <xf numFmtId="165" fontId="9" fillId="0" borderId="0" applyFont="0" applyFill="0" applyBorder="0" applyAlignment="0" applyProtection="0"/>
    <xf numFmtId="164" fontId="9" fillId="0" borderId="0" applyFont="0" applyFill="0" applyBorder="0" applyAlignment="0" applyProtection="0"/>
    <xf numFmtId="171" fontId="9" fillId="0" borderId="0" applyFont="0" applyFill="0" applyBorder="0" applyAlignment="0" applyProtection="0"/>
    <xf numFmtId="0" fontId="14" fillId="0" borderId="0"/>
    <xf numFmtId="9" fontId="9" fillId="0" borderId="0" applyFont="0" applyFill="0" applyBorder="0" applyAlignment="0" applyProtection="0"/>
    <xf numFmtId="0" fontId="16" fillId="4" borderId="0" applyNumberFormat="0" applyBorder="0" applyProtection="0">
      <alignment vertical="top" wrapText="1"/>
    </xf>
    <xf numFmtId="0" fontId="16" fillId="0" borderId="0" applyNumberFormat="0" applyFill="0" applyBorder="0" applyProtection="0">
      <alignment vertical="top" wrapText="1"/>
    </xf>
    <xf numFmtId="170" fontId="16" fillId="0" borderId="0" applyFill="0" applyBorder="0" applyProtection="0">
      <alignment vertical="top" wrapText="1"/>
    </xf>
    <xf numFmtId="169" fontId="16" fillId="4" borderId="0" applyBorder="0" applyProtection="0">
      <alignment vertical="top" wrapText="1"/>
    </xf>
    <xf numFmtId="0" fontId="22" fillId="0" borderId="0"/>
    <xf numFmtId="0" fontId="23" fillId="0" borderId="0"/>
    <xf numFmtId="0" fontId="24" fillId="13" borderId="0" applyNumberFormat="0" applyBorder="0" applyAlignment="0" applyProtection="0"/>
    <xf numFmtId="165" fontId="14" fillId="0" borderId="0" applyFont="0" applyFill="0" applyBorder="0" applyAlignment="0" applyProtection="0"/>
    <xf numFmtId="165" fontId="22" fillId="0" borderId="0" applyFont="0" applyFill="0" applyBorder="0" applyAlignment="0" applyProtection="0"/>
    <xf numFmtId="9" fontId="22" fillId="0" borderId="0" applyFont="0" applyFill="0" applyBorder="0" applyAlignment="0" applyProtection="0"/>
    <xf numFmtId="0" fontId="14" fillId="0" borderId="0"/>
    <xf numFmtId="0" fontId="14" fillId="0"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6" fillId="0" borderId="0"/>
    <xf numFmtId="0" fontId="27" fillId="0" borderId="0" applyNumberFormat="0" applyFill="0" applyBorder="0" applyAlignment="0" applyProtection="0"/>
    <xf numFmtId="173" fontId="28" fillId="0" borderId="0">
      <alignment horizontal="right"/>
    </xf>
    <xf numFmtId="0" fontId="29" fillId="0" borderId="0" applyNumberFormat="0" applyFont="0" applyFill="0" applyBorder="0" applyAlignment="0" applyProtection="0"/>
    <xf numFmtId="174" fontId="30" fillId="0" borderId="0" applyFont="0" applyFill="0" applyBorder="0" applyAlignment="0" applyProtection="0"/>
    <xf numFmtId="175" fontId="30" fillId="0" borderId="0" applyFont="0" applyFill="0" applyBorder="0" applyAlignment="0" applyProtection="0"/>
    <xf numFmtId="176" fontId="30" fillId="0" borderId="0" applyFont="0" applyFill="0" applyBorder="0" applyAlignment="0" applyProtection="0"/>
    <xf numFmtId="9" fontId="31" fillId="0" borderId="0" applyFont="0" applyFill="0" applyBorder="0" applyAlignment="0" applyProtection="0"/>
    <xf numFmtId="176" fontId="30" fillId="0" borderId="0" applyFont="0" applyFill="0" applyBorder="0" applyAlignment="0" applyProtection="0"/>
    <xf numFmtId="9" fontId="31" fillId="0" borderId="0" applyFont="0" applyFill="0" applyBorder="0" applyAlignment="0" applyProtection="0"/>
    <xf numFmtId="177" fontId="30" fillId="0" borderId="0" applyFont="0" applyFill="0" applyBorder="0" applyAlignment="0" applyProtection="0"/>
    <xf numFmtId="10" fontId="31" fillId="0" borderId="0" applyFont="0" applyFill="0" applyBorder="0" applyAlignment="0" applyProtection="0"/>
    <xf numFmtId="178" fontId="30" fillId="0" borderId="0" applyFont="0" applyFill="0" applyBorder="0" applyAlignment="0" applyProtection="0"/>
    <xf numFmtId="8" fontId="31" fillId="0" borderId="0" applyFont="0" applyFill="0" applyBorder="0" applyAlignment="0" applyProtection="0"/>
    <xf numFmtId="5" fontId="31" fillId="0" borderId="0" applyFont="0" applyFill="0" applyBorder="0" applyAlignment="0" applyProtection="0"/>
    <xf numFmtId="178" fontId="30" fillId="0" borderId="0" applyFont="0" applyFill="0" applyBorder="0" applyAlignment="0" applyProtection="0"/>
    <xf numFmtId="5" fontId="31" fillId="0" borderId="0" applyFont="0" applyFill="0" applyBorder="0" applyAlignment="0" applyProtection="0"/>
    <xf numFmtId="179" fontId="30" fillId="0" borderId="0" applyFont="0" applyFill="0" applyBorder="0" applyAlignment="0" applyProtection="0"/>
    <xf numFmtId="180" fontId="32" fillId="0" borderId="0" applyFont="0" applyFill="0" applyBorder="0" applyAlignment="0" applyProtection="0"/>
    <xf numFmtId="181" fontId="32"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lignment horizontal="left"/>
    </xf>
    <xf numFmtId="0" fontId="34" fillId="0" borderId="0">
      <alignment horizontal="left"/>
    </xf>
    <xf numFmtId="0" fontId="14" fillId="0" borderId="0" applyBorder="0"/>
    <xf numFmtId="182" fontId="17" fillId="8" borderId="0" applyFont="0" applyBorder="0"/>
    <xf numFmtId="0" fontId="35" fillId="15" borderId="0"/>
    <xf numFmtId="182" fontId="17" fillId="16" borderId="0" applyNumberFormat="0" applyFont="0" applyBorder="0" applyAlignment="0" applyProtection="0"/>
    <xf numFmtId="182" fontId="36" fillId="17" borderId="0" applyNumberFormat="0" applyFont="0" applyBorder="0" applyAlignment="0" applyProtection="0"/>
    <xf numFmtId="182" fontId="13" fillId="18" borderId="0" applyBorder="0"/>
    <xf numFmtId="182" fontId="13" fillId="18" borderId="0" applyBorder="0"/>
    <xf numFmtId="182" fontId="13" fillId="18" borderId="0" applyBorder="0"/>
    <xf numFmtId="182" fontId="13" fillId="18" borderId="0" applyBorder="0"/>
    <xf numFmtId="182" fontId="13" fillId="18" borderId="0" applyBorder="0"/>
    <xf numFmtId="182" fontId="13" fillId="18" borderId="0" applyBorder="0"/>
    <xf numFmtId="182" fontId="14" fillId="0" borderId="13" applyNumberFormat="0" applyBorder="0" applyAlignment="0" applyProtection="0"/>
    <xf numFmtId="183" fontId="37" fillId="0" borderId="0" applyBorder="0">
      <alignment horizontal="right"/>
    </xf>
    <xf numFmtId="183" fontId="13" fillId="0" borderId="13" applyBorder="0">
      <alignment horizontal="right"/>
    </xf>
    <xf numFmtId="183" fontId="13" fillId="0" borderId="13" applyBorder="0">
      <alignment horizontal="right"/>
    </xf>
    <xf numFmtId="183" fontId="13" fillId="0" borderId="13" applyBorder="0">
      <alignment horizontal="right"/>
    </xf>
    <xf numFmtId="183" fontId="13" fillId="0" borderId="13" applyBorder="0">
      <alignment horizontal="right"/>
    </xf>
    <xf numFmtId="183" fontId="13" fillId="0" borderId="13" applyBorder="0">
      <alignment horizontal="right"/>
    </xf>
    <xf numFmtId="183" fontId="13" fillId="0" borderId="13" applyBorder="0">
      <alignment horizontal="right"/>
    </xf>
    <xf numFmtId="168" fontId="38" fillId="0" borderId="0" applyBorder="0">
      <alignment horizontal="right"/>
    </xf>
    <xf numFmtId="168" fontId="39" fillId="0" borderId="13" applyBorder="0">
      <alignment horizontal="right"/>
    </xf>
    <xf numFmtId="182" fontId="40" fillId="0" borderId="0">
      <alignment horizontal="left" indent="1"/>
    </xf>
    <xf numFmtId="182" fontId="25" fillId="0" borderId="2" applyBorder="0"/>
    <xf numFmtId="182" fontId="17" fillId="5" borderId="13" applyNumberFormat="0" applyFont="0" applyBorder="0" applyAlignment="0" applyProtection="0"/>
    <xf numFmtId="183" fontId="33" fillId="9" borderId="2" applyBorder="0">
      <alignment horizontal="right"/>
    </xf>
    <xf numFmtId="183" fontId="33" fillId="9" borderId="2" applyBorder="0">
      <alignment horizontal="right"/>
    </xf>
    <xf numFmtId="183" fontId="33" fillId="9" borderId="2" applyBorder="0">
      <alignment horizontal="right"/>
    </xf>
    <xf numFmtId="183" fontId="33" fillId="9" borderId="2" applyBorder="0">
      <alignment horizontal="right"/>
    </xf>
    <xf numFmtId="183" fontId="33" fillId="9" borderId="2" applyBorder="0">
      <alignment horizontal="right"/>
    </xf>
    <xf numFmtId="183" fontId="33" fillId="9" borderId="2" applyBorder="0">
      <alignment horizontal="right"/>
    </xf>
    <xf numFmtId="183" fontId="33" fillId="0" borderId="2" applyBorder="0">
      <alignment horizontal="right"/>
    </xf>
    <xf numFmtId="183" fontId="33" fillId="0" borderId="2" applyBorder="0">
      <alignment horizontal="right"/>
    </xf>
    <xf numFmtId="183" fontId="33" fillId="0" borderId="2" applyBorder="0">
      <alignment horizontal="right"/>
    </xf>
    <xf numFmtId="183" fontId="33" fillId="0" borderId="2" applyBorder="0">
      <alignment horizontal="right"/>
    </xf>
    <xf numFmtId="183" fontId="33" fillId="0" borderId="2" applyBorder="0">
      <alignment horizontal="right"/>
    </xf>
    <xf numFmtId="183" fontId="33" fillId="0" borderId="2" applyBorder="0">
      <alignment horizontal="right"/>
    </xf>
    <xf numFmtId="182" fontId="41" fillId="0" borderId="13" applyNumberFormat="0" applyBorder="0" applyAlignment="0" applyProtection="0"/>
    <xf numFmtId="0" fontId="33" fillId="8" borderId="19" applyBorder="0">
      <alignment horizontal="center"/>
    </xf>
    <xf numFmtId="0" fontId="33" fillId="8" borderId="19" applyBorder="0">
      <alignment horizontal="center"/>
    </xf>
    <xf numFmtId="0" fontId="33" fillId="8" borderId="19" applyBorder="0">
      <alignment horizontal="center"/>
    </xf>
    <xf numFmtId="0" fontId="33" fillId="8" borderId="19" applyBorder="0">
      <alignment horizontal="center"/>
    </xf>
    <xf numFmtId="0" fontId="33" fillId="8" borderId="19" applyBorder="0">
      <alignment horizontal="center"/>
    </xf>
    <xf numFmtId="0" fontId="33" fillId="8" borderId="19" applyBorder="0">
      <alignment horizontal="center"/>
    </xf>
    <xf numFmtId="0" fontId="42" fillId="0" borderId="4" applyBorder="0"/>
    <xf numFmtId="184" fontId="43" fillId="0" borderId="8"/>
    <xf numFmtId="0" fontId="44" fillId="0" borderId="0"/>
    <xf numFmtId="185" fontId="43" fillId="0" borderId="11" applyBorder="0"/>
    <xf numFmtId="0" fontId="45" fillId="0" borderId="0"/>
    <xf numFmtId="0" fontId="46" fillId="0" borderId="0">
      <alignment horizontal="center" wrapText="1"/>
      <protection locked="0"/>
    </xf>
    <xf numFmtId="3" fontId="47" fillId="0" borderId="0" applyNumberFormat="0" applyFill="0" applyBorder="0" applyAlignment="0" applyProtection="0"/>
    <xf numFmtId="3" fontId="48" fillId="0" borderId="0" applyNumberFormat="0" applyFill="0" applyBorder="0" applyAlignment="0" applyProtection="0"/>
    <xf numFmtId="0" fontId="49" fillId="0" borderId="20">
      <protection hidden="1"/>
    </xf>
    <xf numFmtId="0" fontId="31" fillId="3" borderId="20" applyNumberFormat="0" applyFont="0" applyBorder="0" applyAlignment="0" applyProtection="0">
      <protection hidden="1"/>
    </xf>
    <xf numFmtId="168" fontId="30" fillId="7" borderId="0"/>
    <xf numFmtId="186" fontId="44" fillId="0" borderId="0"/>
    <xf numFmtId="182" fontId="46" fillId="0" borderId="0"/>
    <xf numFmtId="187" fontId="46" fillId="0" borderId="2"/>
    <xf numFmtId="188" fontId="44" fillId="0" borderId="0"/>
    <xf numFmtId="189" fontId="44" fillId="0" borderId="0"/>
    <xf numFmtId="190" fontId="44" fillId="0" borderId="0"/>
    <xf numFmtId="191" fontId="46" fillId="0" borderId="0">
      <alignment horizontal="right"/>
    </xf>
    <xf numFmtId="192" fontId="44" fillId="0" borderId="0">
      <alignment horizontal="right"/>
    </xf>
    <xf numFmtId="193" fontId="44" fillId="0" borderId="0">
      <alignment horizontal="right"/>
    </xf>
    <xf numFmtId="194" fontId="44" fillId="0" borderId="0"/>
    <xf numFmtId="195" fontId="46" fillId="0" borderId="0">
      <alignment horizontal="right"/>
    </xf>
    <xf numFmtId="196" fontId="50" fillId="19" borderId="0" applyFont="0" applyFill="0" applyBorder="0" applyAlignment="0" applyProtection="0">
      <protection locked="0"/>
    </xf>
    <xf numFmtId="0" fontId="51" fillId="0" borderId="0" applyNumberFormat="0" applyFill="0" applyBorder="0" applyAlignment="0" applyProtection="0"/>
    <xf numFmtId="197" fontId="44" fillId="0" borderId="0"/>
    <xf numFmtId="198" fontId="44" fillId="0" borderId="0"/>
    <xf numFmtId="199" fontId="44" fillId="0" borderId="0"/>
    <xf numFmtId="200" fontId="44" fillId="0" borderId="0"/>
    <xf numFmtId="201" fontId="44" fillId="0" borderId="0"/>
    <xf numFmtId="0" fontId="52" fillId="0" borderId="0" applyNumberFormat="0" applyFill="0" applyBorder="0" applyAlignment="0" applyProtection="0"/>
    <xf numFmtId="202" fontId="25" fillId="0" borderId="0" applyNumberFormat="0" applyFill="0" applyBorder="0" applyAlignment="0"/>
    <xf numFmtId="0" fontId="53" fillId="0" borderId="4" applyNumberFormat="0" applyFill="0" applyAlignment="0" applyProtection="0"/>
    <xf numFmtId="0" fontId="46" fillId="0" borderId="5" applyNumberFormat="0" applyFont="0" applyFill="0" applyAlignment="0" applyProtection="0"/>
    <xf numFmtId="0" fontId="54" fillId="0" borderId="21" applyNumberFormat="0" applyFont="0" applyFill="0" applyAlignment="0" applyProtection="0">
      <alignment horizontal="centerContinuous"/>
    </xf>
    <xf numFmtId="183" fontId="13" fillId="0" borderId="22" applyNumberFormat="0" applyFont="0" applyFill="0" applyAlignment="0" applyProtection="0"/>
    <xf numFmtId="0" fontId="31" fillId="0" borderId="4" applyNumberFormat="0" applyFont="0" applyFill="0" applyAlignment="0" applyProtection="0"/>
    <xf numFmtId="0" fontId="31" fillId="0" borderId="10" applyNumberFormat="0" applyFont="0" applyFill="0" applyAlignment="0" applyProtection="0"/>
    <xf numFmtId="0" fontId="31" fillId="0" borderId="8" applyNumberFormat="0" applyFont="0" applyFill="0" applyAlignment="0" applyProtection="0"/>
    <xf numFmtId="0" fontId="31" fillId="0" borderId="2" applyNumberFormat="0" applyFont="0" applyFill="0" applyAlignment="0" applyProtection="0"/>
    <xf numFmtId="203" fontId="43" fillId="0" borderId="5" applyNumberFormat="0" applyFill="0" applyAlignment="0" applyProtection="0">
      <alignment horizontal="center"/>
    </xf>
    <xf numFmtId="204" fontId="43" fillId="0" borderId="4" applyFill="0" applyAlignment="0" applyProtection="0">
      <alignment horizontal="center"/>
    </xf>
    <xf numFmtId="205" fontId="55" fillId="0" borderId="0" applyFill="0" applyBorder="0" applyAlignment="0" applyProtection="0"/>
    <xf numFmtId="206" fontId="56" fillId="0" borderId="0" applyFont="0" applyFill="0" applyBorder="0" applyAlignment="0" applyProtection="0"/>
    <xf numFmtId="207" fontId="20" fillId="0" borderId="0" applyFill="0" applyBorder="0" applyAlignment="0"/>
    <xf numFmtId="208" fontId="57" fillId="8" borderId="0" applyBorder="0" applyProtection="0">
      <alignment horizontal="left" vertical="center"/>
    </xf>
    <xf numFmtId="0" fontId="13" fillId="0" borderId="0" applyNumberFormat="0" applyFill="0" applyBorder="0" applyAlignment="0" applyProtection="0"/>
    <xf numFmtId="0" fontId="58" fillId="0" borderId="0" applyNumberFormat="0" applyFill="0" applyBorder="0" applyAlignment="0" applyProtection="0"/>
    <xf numFmtId="0" fontId="13" fillId="0" borderId="0" applyNumberFormat="0" applyFill="0" applyBorder="0" applyAlignment="0" applyProtection="0"/>
    <xf numFmtId="1" fontId="50" fillId="0" borderId="0"/>
    <xf numFmtId="0" fontId="59" fillId="11" borderId="0" applyFont="0">
      <alignment horizontal="centerContinuous"/>
    </xf>
    <xf numFmtId="208" fontId="60" fillId="0" borderId="0" applyNumberFormat="0" applyBorder="0" applyProtection="0">
      <alignment horizontal="center" vertical="center"/>
    </xf>
    <xf numFmtId="1" fontId="61" fillId="0" borderId="23" applyNumberFormat="0">
      <alignment horizontal="centerContinuous" vertical="center"/>
    </xf>
    <xf numFmtId="1" fontId="62" fillId="0" borderId="0" applyNumberFormat="0">
      <alignment horizontal="right"/>
    </xf>
    <xf numFmtId="209" fontId="63" fillId="0" borderId="0"/>
    <xf numFmtId="209" fontId="63" fillId="0" borderId="0"/>
    <xf numFmtId="209" fontId="63" fillId="0" borderId="0"/>
    <xf numFmtId="209" fontId="63" fillId="0" borderId="0"/>
    <xf numFmtId="209" fontId="63" fillId="0" borderId="0"/>
    <xf numFmtId="209" fontId="63" fillId="0" borderId="0"/>
    <xf numFmtId="209" fontId="63" fillId="0" borderId="0"/>
    <xf numFmtId="209" fontId="63" fillId="0" borderId="0"/>
    <xf numFmtId="202" fontId="50" fillId="0" borderId="0"/>
    <xf numFmtId="41" fontId="64" fillId="0" borderId="0">
      <alignment vertical="center"/>
    </xf>
    <xf numFmtId="210" fontId="14" fillId="0" borderId="0" applyFont="0" applyFill="0" applyBorder="0" applyAlignment="0" applyProtection="0">
      <alignment horizontal="right"/>
    </xf>
    <xf numFmtId="211" fontId="65" fillId="0" borderId="0" applyFont="0" applyFill="0" applyBorder="0" applyAlignment="0" applyProtection="0"/>
    <xf numFmtId="212" fontId="66" fillId="0" borderId="0" applyFont="0" applyFill="0" applyBorder="0" applyAlignment="0" applyProtection="0"/>
    <xf numFmtId="213" fontId="66" fillId="0" borderId="0" applyFont="0" applyFill="0" applyBorder="0" applyAlignment="0" applyProtection="0"/>
    <xf numFmtId="3" fontId="67" fillId="0" borderId="0">
      <alignment horizontal="right"/>
    </xf>
    <xf numFmtId="214" fontId="66" fillId="0" borderId="0" applyFont="0" applyFill="0" applyBorder="0" applyAlignment="0" applyProtection="0"/>
    <xf numFmtId="3" fontId="14" fillId="0" borderId="0" applyFont="0" applyFill="0" applyBorder="0" applyAlignment="0" applyProtection="0"/>
    <xf numFmtId="215" fontId="14" fillId="0" borderId="0" applyFont="0" applyFill="0" applyBorder="0" applyAlignment="0" applyProtection="0"/>
    <xf numFmtId="0" fontId="68" fillId="0" borderId="0" applyNumberFormat="0" applyAlignment="0">
      <alignment horizontal="left"/>
    </xf>
    <xf numFmtId="216" fontId="69" fillId="0" borderId="0" applyFont="0" applyFill="0" applyBorder="0" applyAlignment="0" applyProtection="0"/>
    <xf numFmtId="217" fontId="69" fillId="0" borderId="0" applyFont="0" applyFill="0" applyBorder="0" applyAlignment="0" applyProtection="0"/>
    <xf numFmtId="0" fontId="13" fillId="0" borderId="0" applyFont="0" applyFill="0" applyBorder="0" applyAlignment="0"/>
    <xf numFmtId="8" fontId="70" fillId="0" borderId="24">
      <protection locked="0"/>
    </xf>
    <xf numFmtId="218" fontId="14" fillId="0" borderId="0" applyFont="0" applyFill="0" applyBorder="0" applyAlignment="0" applyProtection="0">
      <alignment horizontal="right"/>
    </xf>
    <xf numFmtId="44" fontId="22" fillId="0" borderId="0" applyFont="0" applyFill="0" applyBorder="0" applyAlignment="0" applyProtection="0"/>
    <xf numFmtId="219" fontId="66" fillId="0" borderId="0" applyFont="0" applyFill="0" applyBorder="0" applyAlignment="0" applyProtection="0"/>
    <xf numFmtId="220" fontId="66" fillId="0" borderId="0" applyFont="0" applyFill="0" applyBorder="0" applyAlignment="0" applyProtection="0"/>
    <xf numFmtId="221" fontId="50" fillId="0" borderId="0" applyFont="0" applyFill="0" applyBorder="0" applyProtection="0">
      <alignment horizontal="right"/>
    </xf>
    <xf numFmtId="222" fontId="66" fillId="0" borderId="0" applyFont="0" applyFill="0" applyBorder="0" applyAlignment="0" applyProtection="0"/>
    <xf numFmtId="8" fontId="69" fillId="7" borderId="0" applyFont="0" applyFill="0" applyBorder="0" applyAlignment="0" applyProtection="0"/>
    <xf numFmtId="5" fontId="14" fillId="0" borderId="0" applyFont="0" applyFill="0" applyBorder="0" applyAlignment="0" applyProtection="0"/>
    <xf numFmtId="223" fontId="50" fillId="7" borderId="25" applyFont="0" applyFill="0" applyBorder="0" applyAlignment="0" applyProtection="0">
      <alignment horizontal="left" vertical="top"/>
    </xf>
    <xf numFmtId="224" fontId="32" fillId="0" borderId="0" applyFont="0" applyFill="0" applyBorder="0" applyAlignment="0" applyProtection="0"/>
    <xf numFmtId="15" fontId="69" fillId="0" borderId="0" applyFont="0" applyFill="0" applyBorder="0" applyAlignment="0" applyProtection="0">
      <alignment horizontal="left"/>
    </xf>
    <xf numFmtId="0" fontId="42" fillId="0" borderId="0"/>
    <xf numFmtId="15" fontId="71" fillId="0" borderId="0" applyFill="0" applyBorder="0" applyAlignment="0"/>
    <xf numFmtId="17" fontId="71" fillId="0" borderId="0" applyFill="0" applyBorder="0">
      <alignment horizontal="right"/>
    </xf>
    <xf numFmtId="225" fontId="14" fillId="0" borderId="0" applyFont="0" applyFill="0" applyBorder="0" applyAlignment="0" applyProtection="0"/>
    <xf numFmtId="226" fontId="66" fillId="0" borderId="0" applyFont="0" applyFill="0" applyBorder="0" applyAlignment="0" applyProtection="0"/>
    <xf numFmtId="227" fontId="14" fillId="0" borderId="0" applyFont="0" applyFill="0" applyBorder="0" applyAlignment="0" applyProtection="0"/>
    <xf numFmtId="228" fontId="69" fillId="0" borderId="0" applyFont="0" applyFill="0" applyBorder="0" applyProtection="0">
      <alignment horizontal="left"/>
    </xf>
    <xf numFmtId="41" fontId="41" fillId="17" borderId="0" applyBorder="0"/>
    <xf numFmtId="41" fontId="41" fillId="17" borderId="0" applyBorder="0"/>
    <xf numFmtId="182" fontId="72" fillId="0" borderId="0" applyFont="0" applyFill="0" applyBorder="0" applyAlignment="0" applyProtection="0">
      <protection locked="0"/>
    </xf>
    <xf numFmtId="39" fontId="73" fillId="0" borderId="0" applyFont="0" applyFill="0" applyBorder="0" applyAlignment="0" applyProtection="0"/>
    <xf numFmtId="229" fontId="46" fillId="0" borderId="0" applyFont="0" applyFill="0" applyBorder="0" applyAlignment="0"/>
    <xf numFmtId="43" fontId="14" fillId="0" borderId="0" applyFont="0" applyFill="0" applyBorder="0" applyAlignment="0" applyProtection="0"/>
    <xf numFmtId="230" fontId="41" fillId="0" borderId="0"/>
    <xf numFmtId="230" fontId="41" fillId="0" borderId="0"/>
    <xf numFmtId="167" fontId="14" fillId="0" borderId="26" applyNumberFormat="0" applyFont="0" applyFill="0" applyAlignment="0" applyProtection="0"/>
    <xf numFmtId="0" fontId="14" fillId="0" borderId="0" applyNumberFormat="0" applyFont="0" applyAlignment="0"/>
    <xf numFmtId="231" fontId="74" fillId="0" borderId="0" applyFont="0" applyFill="0" applyBorder="0" applyAlignment="0" applyProtection="0"/>
    <xf numFmtId="2" fontId="14" fillId="0" borderId="0" applyFont="0" applyFill="0" applyBorder="0" applyAlignment="0" applyProtection="0"/>
    <xf numFmtId="232" fontId="50" fillId="20" borderId="0" applyFont="0" applyFill="0" applyBorder="0" applyAlignment="0"/>
    <xf numFmtId="233" fontId="14" fillId="0" borderId="0" applyFont="0" applyFill="0" applyBorder="0" applyAlignment="0" applyProtection="0"/>
    <xf numFmtId="183" fontId="75" fillId="0" borderId="0" applyNumberFormat="0" applyFill="0" applyBorder="0" applyAlignment="0" applyProtection="0"/>
    <xf numFmtId="208" fontId="76" fillId="0" borderId="6" applyNumberFormat="0" applyFill="0" applyBorder="0" applyProtection="0">
      <alignment horizontal="left" vertical="center"/>
    </xf>
    <xf numFmtId="0" fontId="77" fillId="0" borderId="0" applyNumberFormat="0" applyFill="0" applyBorder="0" applyAlignment="0" applyProtection="0"/>
    <xf numFmtId="234" fontId="43" fillId="0" borderId="0">
      <alignment horizontal="right"/>
    </xf>
    <xf numFmtId="0" fontId="78" fillId="0" borderId="4" applyProtection="0">
      <alignment horizontal="center"/>
    </xf>
    <xf numFmtId="0" fontId="79" fillId="0" borderId="0"/>
    <xf numFmtId="0" fontId="80" fillId="0" borderId="0"/>
    <xf numFmtId="0" fontId="81" fillId="0" borderId="0" applyNumberFormat="0" applyFont="0" applyFill="0" applyBorder="0" applyAlignment="0" applyProtection="0"/>
    <xf numFmtId="38" fontId="13" fillId="8" borderId="0" applyNumberFormat="0" applyBorder="0" applyAlignment="0" applyProtection="0"/>
    <xf numFmtId="187" fontId="14" fillId="0" borderId="0" applyFont="0" applyFill="0" applyBorder="0" applyAlignment="0" applyProtection="0">
      <alignment horizontal="right"/>
    </xf>
    <xf numFmtId="0" fontId="53" fillId="0" borderId="0" applyAlignment="0" applyProtection="0"/>
    <xf numFmtId="0" fontId="82" fillId="0" borderId="0" applyAlignment="0" applyProtection="0"/>
    <xf numFmtId="0" fontId="83" fillId="0" borderId="0" applyAlignment="0" applyProtection="0"/>
    <xf numFmtId="0" fontId="84" fillId="0" borderId="0" applyProtection="0">
      <alignment horizontal="right" vertical="top"/>
    </xf>
    <xf numFmtId="0" fontId="11" fillId="0" borderId="12" applyNumberFormat="0" applyAlignment="0" applyProtection="0">
      <alignment horizontal="left" vertical="center"/>
    </xf>
    <xf numFmtId="0" fontId="11" fillId="0" borderId="3">
      <alignment horizontal="left" vertical="center"/>
    </xf>
    <xf numFmtId="14" fontId="10" fillId="21" borderId="5">
      <alignment horizontal="center" vertical="center" wrapText="1"/>
    </xf>
    <xf numFmtId="0" fontId="85" fillId="0" borderId="0" applyNumberFormat="0" applyFill="0" applyBorder="0" applyAlignment="0" applyProtection="0"/>
    <xf numFmtId="183" fontId="86" fillId="0" borderId="0" applyNumberFormat="0" applyFill="0" applyBorder="0" applyAlignment="0" applyProtection="0"/>
    <xf numFmtId="183" fontId="87" fillId="0" borderId="0" applyNumberFormat="0" applyFill="0" applyBorder="0" applyAlignment="0" applyProtection="0"/>
    <xf numFmtId="0" fontId="88" fillId="0" borderId="27">
      <alignment horizontal="right" vertical="center" wrapText="1" indent="1"/>
    </xf>
    <xf numFmtId="10" fontId="13" fillId="20" borderId="14" applyNumberFormat="0" applyBorder="0" applyAlignment="0" applyProtection="0"/>
    <xf numFmtId="168" fontId="89" fillId="0" borderId="10" applyFill="0" applyBorder="0" applyAlignment="0">
      <alignment horizontal="center"/>
      <protection locked="0"/>
    </xf>
    <xf numFmtId="182" fontId="89" fillId="0" borderId="0" applyFill="0" applyBorder="0" applyAlignment="0">
      <protection locked="0"/>
    </xf>
    <xf numFmtId="229" fontId="89" fillId="0" borderId="0" applyFill="0" applyBorder="0" applyAlignment="0" applyProtection="0">
      <protection locked="0"/>
    </xf>
    <xf numFmtId="235" fontId="50" fillId="20" borderId="0" applyFont="0" applyBorder="0" applyAlignment="0" applyProtection="0">
      <protection locked="0"/>
    </xf>
    <xf numFmtId="15" fontId="13" fillId="20" borderId="0" applyFont="0" applyBorder="0" applyAlignment="0" applyProtection="0">
      <protection locked="0"/>
    </xf>
    <xf numFmtId="232" fontId="50" fillId="20" borderId="0" applyFont="0" applyBorder="0" applyAlignment="0">
      <protection locked="0"/>
    </xf>
    <xf numFmtId="202" fontId="13" fillId="20" borderId="0">
      <protection locked="0"/>
    </xf>
    <xf numFmtId="236" fontId="50" fillId="20" borderId="0" applyFont="0" applyBorder="0" applyAlignment="0">
      <protection locked="0"/>
    </xf>
    <xf numFmtId="10" fontId="13" fillId="20" borderId="0">
      <protection locked="0"/>
    </xf>
    <xf numFmtId="237" fontId="46" fillId="20" borderId="0" applyFont="0" applyBorder="0" applyAlignment="0">
      <protection locked="0"/>
    </xf>
    <xf numFmtId="202" fontId="90" fillId="20" borderId="0" applyNumberFormat="0" applyBorder="0" applyAlignment="0">
      <protection locked="0"/>
    </xf>
    <xf numFmtId="0" fontId="15" fillId="0" borderId="0" applyNumberFormat="0" applyFill="0" applyBorder="0" applyAlignment="0">
      <protection locked="0"/>
    </xf>
    <xf numFmtId="182" fontId="15" fillId="0" borderId="0" applyNumberFormat="0" applyBorder="0" applyAlignment="0" applyProtection="0"/>
    <xf numFmtId="37" fontId="91" fillId="7" borderId="0" applyNumberFormat="0" applyFill="0" applyBorder="0">
      <alignment vertical="center"/>
    </xf>
    <xf numFmtId="37" fontId="92" fillId="12" borderId="0" applyFill="0">
      <alignment horizontal="left" vertical="center"/>
    </xf>
    <xf numFmtId="0" fontId="93" fillId="0" borderId="0"/>
    <xf numFmtId="182" fontId="50" fillId="0" borderId="0" applyFont="0" applyFill="0" applyBorder="0" applyAlignment="0" applyProtection="0"/>
    <xf numFmtId="0" fontId="94" fillId="0" borderId="20">
      <alignment horizontal="left"/>
      <protection locked="0"/>
    </xf>
    <xf numFmtId="182" fontId="15" fillId="0" borderId="0" applyNumberFormat="0" applyFill="0" applyBorder="0" applyAlignment="0" applyProtection="0"/>
    <xf numFmtId="0" fontId="95" fillId="0" borderId="0" applyBorder="0"/>
    <xf numFmtId="238" fontId="31" fillId="0" borderId="0"/>
    <xf numFmtId="41" fontId="14" fillId="0" borderId="0" applyFont="0" applyFill="0" applyBorder="0" applyAlignment="0" applyProtection="0"/>
    <xf numFmtId="239" fontId="14" fillId="0" borderId="0" applyFont="0" applyFill="0" applyBorder="0" applyAlignment="0" applyProtection="0"/>
    <xf numFmtId="38" fontId="69" fillId="0" borderId="0" applyFont="0" applyFill="0" applyBorder="0" applyAlignment="0" applyProtection="0"/>
    <xf numFmtId="240" fontId="14" fillId="0" borderId="0" applyFont="0" applyFill="0" applyBorder="0" applyAlignment="0" applyProtection="0"/>
    <xf numFmtId="182" fontId="10" fillId="0" borderId="3" applyFont="0" applyFill="0" applyBorder="0" applyAlignment="0" applyProtection="0">
      <alignment horizontal="center"/>
    </xf>
    <xf numFmtId="37" fontId="14" fillId="0" borderId="0" applyFont="0" applyFill="0" applyBorder="0" applyAlignment="0" applyProtection="0"/>
    <xf numFmtId="187" fontId="14" fillId="0" borderId="0" applyFont="0" applyFill="0" applyBorder="0" applyAlignment="0" applyProtection="0"/>
    <xf numFmtId="241" fontId="14" fillId="0" borderId="0" applyFont="0" applyFill="0" applyBorder="0" applyAlignment="0" applyProtection="0"/>
    <xf numFmtId="242" fontId="14" fillId="0" borderId="0" applyFont="0" applyFill="0" applyBorder="0" applyAlignment="0" applyProtection="0"/>
    <xf numFmtId="14" fontId="31" fillId="0" borderId="0" applyFont="0" applyFill="0" applyBorder="0" applyAlignment="0" applyProtection="0"/>
    <xf numFmtId="0" fontId="96" fillId="0" borderId="5"/>
    <xf numFmtId="243" fontId="14" fillId="0" borderId="0" applyFont="0" applyFill="0" applyBorder="0" applyAlignment="0" applyProtection="0"/>
    <xf numFmtId="244" fontId="14" fillId="0" borderId="0" applyFont="0" applyFill="0" applyBorder="0" applyAlignment="0" applyProtection="0"/>
    <xf numFmtId="245" fontId="69" fillId="0" borderId="0" applyFont="0" applyFill="0" applyBorder="0" applyAlignment="0" applyProtection="0"/>
    <xf numFmtId="246" fontId="14" fillId="0" borderId="0" applyFont="0" applyFill="0" applyBorder="0" applyAlignment="0" applyProtection="0"/>
    <xf numFmtId="247" fontId="97" fillId="0" borderId="0" applyFont="0" applyFill="0" applyBorder="0" applyAlignment="0" applyProtection="0"/>
    <xf numFmtId="248" fontId="30" fillId="0" borderId="0" applyFont="0" applyFill="0" applyBorder="0" applyAlignment="0" applyProtection="0"/>
    <xf numFmtId="249" fontId="65" fillId="0" borderId="0" applyFont="0" applyFill="0" applyBorder="0" applyProtection="0">
      <alignment horizontal="right"/>
    </xf>
    <xf numFmtId="0" fontId="66" fillId="0" borderId="0" applyFont="0" applyFill="0" applyBorder="0" applyAlignment="0" applyProtection="0">
      <alignment horizontal="right"/>
    </xf>
    <xf numFmtId="40" fontId="98" fillId="0" borderId="0">
      <alignment horizontal="center"/>
    </xf>
    <xf numFmtId="40" fontId="98" fillId="0" borderId="0">
      <alignment horizontal="center"/>
    </xf>
    <xf numFmtId="0" fontId="99" fillId="0" borderId="0"/>
    <xf numFmtId="0" fontId="100" fillId="0" borderId="0" applyNumberFormat="0" applyFill="0" applyAlignment="0" applyProtection="0"/>
    <xf numFmtId="37" fontId="101" fillId="0" borderId="0"/>
    <xf numFmtId="250" fontId="36" fillId="0" borderId="0"/>
    <xf numFmtId="38" fontId="13" fillId="0" borderId="0" applyFont="0" applyFill="0" applyBorder="0" applyAlignment="0"/>
    <xf numFmtId="182" fontId="14" fillId="0" borderId="0" applyFont="0" applyFill="0" applyBorder="0" applyAlignment="0"/>
    <xf numFmtId="39" fontId="13" fillId="0" borderId="0" applyFont="0" applyFill="0" applyBorder="0" applyAlignment="0"/>
    <xf numFmtId="229" fontId="13" fillId="0" borderId="0" applyFont="0" applyFill="0" applyBorder="0" applyAlignment="0"/>
    <xf numFmtId="0" fontId="36" fillId="0" borderId="0">
      <alignment vertical="center"/>
    </xf>
    <xf numFmtId="202" fontId="17" fillId="0" borderId="0" applyFill="0" applyBorder="0" applyAlignment="0"/>
    <xf numFmtId="0" fontId="14" fillId="0" borderId="0"/>
    <xf numFmtId="202" fontId="71" fillId="0" borderId="0" applyNumberFormat="0" applyFill="0" applyBorder="0" applyAlignment="0" applyProtection="0"/>
    <xf numFmtId="251" fontId="50" fillId="17" borderId="0" applyFont="0" applyFill="0" applyBorder="0" applyAlignment="0"/>
    <xf numFmtId="252" fontId="102" fillId="7" borderId="0" applyFill="0">
      <alignment horizontal="right" vertical="center"/>
    </xf>
    <xf numFmtId="253" fontId="102" fillId="7" borderId="0" applyFill="0">
      <alignment horizontal="right" vertical="center"/>
    </xf>
    <xf numFmtId="0" fontId="103" fillId="0" borderId="0"/>
    <xf numFmtId="0" fontId="41" fillId="0" borderId="0" applyNumberFormat="0" applyFill="0" applyBorder="0" applyAlignment="0" applyProtection="0">
      <alignment horizontal="center" vertical="center"/>
    </xf>
    <xf numFmtId="14" fontId="13" fillId="0" borderId="0" applyFont="0" applyFill="0" applyBorder="0" applyAlignment="0" applyProtection="0"/>
    <xf numFmtId="254" fontId="43" fillId="0" borderId="0" applyFill="0" applyBorder="0" applyProtection="0">
      <alignment horizontal="center"/>
    </xf>
    <xf numFmtId="183" fontId="102" fillId="7" borderId="0" applyFill="0">
      <alignment horizontal="right" vertical="center"/>
    </xf>
    <xf numFmtId="4" fontId="102" fillId="12" borderId="0">
      <alignment horizontal="right" vertical="center"/>
    </xf>
    <xf numFmtId="255" fontId="13" fillId="0" borderId="0" applyNumberFormat="0" applyFill="0" applyBorder="0" applyAlignment="0" applyProtection="0"/>
    <xf numFmtId="0" fontId="71" fillId="0" borderId="0" applyNumberFormat="0" applyFill="0" applyBorder="0" applyAlignment="0" applyProtection="0"/>
    <xf numFmtId="255" fontId="58" fillId="0" borderId="0" applyNumberFormat="0" applyFill="0" applyBorder="0" applyAlignment="0" applyProtection="0"/>
    <xf numFmtId="0" fontId="71" fillId="0" borderId="0" applyNumberFormat="0" applyFill="0" applyBorder="0" applyAlignment="0" applyProtection="0"/>
    <xf numFmtId="0" fontId="13" fillId="0" borderId="0" applyNumberFormat="0" applyFill="0" applyBorder="0" applyAlignment="0" applyProtection="0"/>
    <xf numFmtId="255" fontId="13" fillId="0" borderId="0" applyNumberFormat="0" applyFill="0" applyBorder="0" applyAlignment="0" applyProtection="0"/>
    <xf numFmtId="0" fontId="104" fillId="0" borderId="0">
      <alignment horizontal="left" vertical="top"/>
      <protection locked="0"/>
    </xf>
    <xf numFmtId="256" fontId="20" fillId="2" borderId="0">
      <alignment horizontal="right"/>
    </xf>
    <xf numFmtId="0" fontId="105" fillId="7" borderId="0">
      <alignment horizontal="right"/>
    </xf>
    <xf numFmtId="0" fontId="106" fillId="7" borderId="8"/>
    <xf numFmtId="0" fontId="106" fillId="0" borderId="0" applyBorder="0">
      <alignment horizontal="centerContinuous"/>
    </xf>
    <xf numFmtId="0" fontId="107" fillId="0" borderId="0" applyBorder="0">
      <alignment horizontal="centerContinuous"/>
    </xf>
    <xf numFmtId="257" fontId="108" fillId="0" borderId="28" applyNumberFormat="0" applyFont="0" applyFill="0" applyAlignment="0" applyProtection="0">
      <alignment horizontal="left" vertical="center"/>
    </xf>
    <xf numFmtId="0" fontId="56" fillId="0" borderId="0" applyProtection="0">
      <alignment horizontal="left"/>
    </xf>
    <xf numFmtId="0" fontId="109" fillId="0" borderId="0" applyFill="0" applyBorder="0" applyProtection="0">
      <alignment horizontal="left"/>
    </xf>
    <xf numFmtId="0" fontId="110" fillId="0" borderId="0" applyFill="0" applyBorder="0" applyProtection="0">
      <alignment horizontal="left"/>
    </xf>
    <xf numFmtId="0" fontId="109" fillId="0" borderId="0" applyProtection="0">
      <alignment horizontal="left"/>
    </xf>
    <xf numFmtId="1" fontId="111" fillId="0" borderId="0" applyProtection="0">
      <alignment horizontal="right" vertical="center"/>
    </xf>
    <xf numFmtId="183" fontId="13" fillId="22" borderId="0" applyNumberFormat="0" applyFont="0" applyBorder="0" applyAlignment="0" applyProtection="0"/>
    <xf numFmtId="258" fontId="46" fillId="0" borderId="9" applyFont="0" applyFill="0" applyBorder="0" applyAlignment="0" applyProtection="0">
      <alignment horizontal="right"/>
    </xf>
    <xf numFmtId="259" fontId="69" fillId="0" borderId="0" applyFont="0" applyFill="0" applyBorder="0" applyAlignment="0" applyProtection="0"/>
    <xf numFmtId="260" fontId="69" fillId="0" borderId="0" applyFont="0" applyFill="0" applyBorder="0" applyAlignment="0" applyProtection="0"/>
    <xf numFmtId="261" fontId="50" fillId="0" borderId="0" applyFont="0" applyFill="0" applyBorder="0" applyAlignment="0"/>
    <xf numFmtId="236" fontId="50" fillId="0" borderId="0" applyFont="0" applyFill="0" applyBorder="0" applyAlignment="0"/>
    <xf numFmtId="10" fontId="14" fillId="0" borderId="0" applyFont="0" applyFill="0" applyBorder="0" applyAlignment="0" applyProtection="0"/>
    <xf numFmtId="262" fontId="1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263" fontId="46" fillId="0" borderId="0" applyFont="0" applyFill="0" applyBorder="0" applyProtection="0">
      <alignment horizontal="right"/>
    </xf>
    <xf numFmtId="264" fontId="66" fillId="0" borderId="0" applyFont="0" applyFill="0" applyBorder="0" applyAlignment="0" applyProtection="0"/>
    <xf numFmtId="265" fontId="52" fillId="0" borderId="0"/>
    <xf numFmtId="0" fontId="113" fillId="23" borderId="0">
      <alignment horizontal="center"/>
    </xf>
    <xf numFmtId="0" fontId="14" fillId="0" borderId="0"/>
    <xf numFmtId="7" fontId="103" fillId="0" borderId="0" applyFont="0" applyFill="0" applyBorder="0" applyAlignment="0" applyProtection="0"/>
    <xf numFmtId="0" fontId="114" fillId="0" borderId="0"/>
    <xf numFmtId="0" fontId="114" fillId="0" borderId="25">
      <alignment horizontal="right"/>
    </xf>
    <xf numFmtId="0" fontId="114" fillId="0" borderId="0"/>
    <xf numFmtId="0" fontId="69" fillId="0" borderId="0" applyNumberFormat="0" applyFont="0" applyFill="0" applyBorder="0" applyAlignment="0" applyProtection="0">
      <alignment horizontal="left"/>
    </xf>
    <xf numFmtId="15" fontId="69" fillId="0" borderId="0" applyFont="0" applyFill="0" applyBorder="0" applyAlignment="0" applyProtection="0"/>
    <xf numFmtId="4" fontId="69" fillId="0" borderId="0" applyFont="0" applyFill="0" applyBorder="0" applyAlignment="0" applyProtection="0"/>
    <xf numFmtId="0" fontId="115" fillId="0" borderId="5">
      <alignment horizontal="center"/>
    </xf>
    <xf numFmtId="3" fontId="69" fillId="0" borderId="0" applyFont="0" applyFill="0" applyBorder="0" applyAlignment="0" applyProtection="0"/>
    <xf numFmtId="0" fontId="69" fillId="24" borderId="0" applyNumberFormat="0" applyFont="0" applyBorder="0" applyAlignment="0" applyProtection="0"/>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182" fontId="50" fillId="0" borderId="0">
      <alignment vertical="top"/>
    </xf>
    <xf numFmtId="3" fontId="41" fillId="0" borderId="0" applyFill="0" applyBorder="0" applyAlignment="0" applyProtection="0"/>
    <xf numFmtId="3" fontId="116" fillId="0" borderId="0" applyFill="0" applyBorder="0" applyAlignment="0" applyProtection="0"/>
    <xf numFmtId="3" fontId="41" fillId="0" borderId="0" applyFill="0" applyBorder="0" applyAlignment="0" applyProtection="0"/>
    <xf numFmtId="266" fontId="28" fillId="0" borderId="0" applyFont="0" applyFill="0" applyBorder="0" applyAlignment="0" applyProtection="0">
      <alignment horizontal="right"/>
    </xf>
    <xf numFmtId="202" fontId="75" fillId="0" borderId="0" applyNumberFormat="0" applyFill="0" applyBorder="0" applyAlignment="0" applyProtection="0">
      <alignment horizontal="left"/>
    </xf>
    <xf numFmtId="0" fontId="117" fillId="0" borderId="20" applyNumberFormat="0" applyFill="0" applyBorder="0" applyAlignment="0" applyProtection="0">
      <protection hidden="1"/>
    </xf>
    <xf numFmtId="267" fontId="14" fillId="0" borderId="0">
      <alignment horizontal="right" vertical="center"/>
      <protection locked="0"/>
    </xf>
    <xf numFmtId="258" fontId="13" fillId="0" borderId="0" applyProtection="0">
      <alignment horizontal="center"/>
    </xf>
    <xf numFmtId="0" fontId="36" fillId="0" borderId="0"/>
    <xf numFmtId="0" fontId="36" fillId="0" borderId="0"/>
    <xf numFmtId="0" fontId="118" fillId="0" borderId="0"/>
    <xf numFmtId="0" fontId="118" fillId="0" borderId="0"/>
    <xf numFmtId="0" fontId="119" fillId="0" borderId="29">
      <alignment vertical="center"/>
    </xf>
    <xf numFmtId="4" fontId="20" fillId="25" borderId="30" applyNumberFormat="0" applyProtection="0">
      <alignment horizontal="left" vertical="center" indent="1"/>
    </xf>
    <xf numFmtId="268" fontId="108" fillId="0" borderId="0" applyNumberFormat="0" applyFill="0" applyBorder="0" applyAlignment="0" applyProtection="0">
      <alignment horizontal="left" vertical="center"/>
      <protection locked="0"/>
    </xf>
    <xf numFmtId="43" fontId="14" fillId="0" borderId="0" applyFont="0" applyFill="0" applyBorder="0" applyAlignment="0" applyProtection="0"/>
    <xf numFmtId="269" fontId="50" fillId="0" borderId="0" applyFont="0" applyFill="0" applyBorder="0" applyAlignment="0" applyProtection="0">
      <alignment vertical="center"/>
    </xf>
    <xf numFmtId="257" fontId="108" fillId="0" borderId="7" applyNumberFormat="0" applyFont="0" applyBorder="0" applyAlignment="0" applyProtection="0">
      <alignment horizontal="left" vertical="center"/>
    </xf>
    <xf numFmtId="38" fontId="69" fillId="26" borderId="0" applyNumberFormat="0" applyFont="0" applyBorder="0" applyAlignment="0" applyProtection="0"/>
    <xf numFmtId="270" fontId="28" fillId="0" borderId="0">
      <alignment horizontal="right"/>
    </xf>
    <xf numFmtId="0" fontId="100" fillId="0" borderId="4" applyNumberFormat="0" applyFill="0" applyAlignment="0" applyProtection="0"/>
    <xf numFmtId="0" fontId="120" fillId="0" borderId="0" applyNumberFormat="0" applyFill="0" applyBorder="0" applyProtection="0">
      <alignment horizontal="left"/>
    </xf>
    <xf numFmtId="3" fontId="13" fillId="0" borderId="0"/>
    <xf numFmtId="202" fontId="13" fillId="17" borderId="0" applyNumberFormat="0" applyFont="0" applyBorder="0" applyAlignment="0">
      <protection hidden="1"/>
    </xf>
    <xf numFmtId="0" fontId="20" fillId="0" borderId="0">
      <alignment vertical="top"/>
    </xf>
    <xf numFmtId="41" fontId="14" fillId="0" borderId="0" applyFont="0" applyFill="0" applyBorder="0" applyAlignment="0" applyProtection="0"/>
    <xf numFmtId="0" fontId="121" fillId="0" borderId="0" applyNumberFormat="0" applyFill="0" applyBorder="0" applyProtection="0">
      <alignment vertical="top"/>
    </xf>
    <xf numFmtId="0" fontId="122" fillId="0" borderId="0" applyNumberFormat="0" applyFill="0" applyBorder="0" applyProtection="0"/>
    <xf numFmtId="0" fontId="21" fillId="4" borderId="0" applyNumberFormat="0" applyBorder="0" applyProtection="0"/>
    <xf numFmtId="0" fontId="123" fillId="27" borderId="0" applyNumberFormat="0" applyBorder="0" applyProtection="0"/>
    <xf numFmtId="0" fontId="124" fillId="28" borderId="0" applyNumberFormat="0" applyBorder="0" applyProtection="0"/>
    <xf numFmtId="0" fontId="125" fillId="29" borderId="0" applyNumberFormat="0" applyBorder="0" applyProtection="0"/>
    <xf numFmtId="0" fontId="66" fillId="0" borderId="0" applyNumberFormat="0" applyFill="0" applyBorder="0" applyProtection="0"/>
    <xf numFmtId="0" fontId="126" fillId="0" borderId="0" applyNumberFormat="0" applyFill="0" applyBorder="0" applyProtection="0"/>
    <xf numFmtId="0" fontId="127" fillId="0" borderId="0" applyNumberFormat="0" applyFill="0" applyBorder="0" applyProtection="0"/>
    <xf numFmtId="41" fontId="14" fillId="0" borderId="0" applyFont="0" applyFill="0" applyBorder="0" applyAlignment="0" applyProtection="0"/>
    <xf numFmtId="0" fontId="87" fillId="0" borderId="0" applyNumberFormat="0" applyFill="0" applyBorder="0" applyProtection="0">
      <alignment vertical="top"/>
    </xf>
    <xf numFmtId="0" fontId="128" fillId="0" borderId="0" applyNumberFormat="0" applyFill="0" applyBorder="0" applyProtection="0"/>
    <xf numFmtId="0" fontId="87" fillId="0" borderId="0" applyNumberFormat="0" applyFill="0" applyBorder="0" applyProtection="0">
      <alignment wrapText="1"/>
    </xf>
    <xf numFmtId="0" fontId="129" fillId="0" borderId="0" applyNumberFormat="0" applyFill="0" applyBorder="0" applyProtection="0"/>
    <xf numFmtId="0" fontId="20" fillId="0" borderId="0" applyNumberFormat="0" applyFill="0" applyBorder="0" applyProtection="0"/>
    <xf numFmtId="0" fontId="41" fillId="0" borderId="0">
      <alignment vertical="top"/>
    </xf>
    <xf numFmtId="0" fontId="20" fillId="0" borderId="0" applyNumberFormat="0" applyBorder="0" applyAlignment="0"/>
    <xf numFmtId="0" fontId="19" fillId="0" borderId="0" applyNumberFormat="0" applyBorder="0" applyAlignment="0"/>
    <xf numFmtId="0" fontId="130" fillId="0" borderId="0" applyNumberFormat="0" applyBorder="0" applyAlignment="0"/>
    <xf numFmtId="0" fontId="131" fillId="0" borderId="0" applyNumberFormat="0" applyBorder="0" applyAlignment="0"/>
    <xf numFmtId="0" fontId="132" fillId="0" borderId="0" applyNumberFormat="0" applyBorder="0" applyAlignment="0"/>
    <xf numFmtId="0" fontId="28" fillId="0" borderId="0" applyNumberFormat="0" applyBorder="0" applyAlignment="0"/>
    <xf numFmtId="0" fontId="133" fillId="6" borderId="0"/>
    <xf numFmtId="0" fontId="134" fillId="0" borderId="0"/>
    <xf numFmtId="208" fontId="135" fillId="0" borderId="28" applyNumberFormat="0" applyAlignment="0" applyProtection="0">
      <alignment horizontal="left" vertical="center"/>
    </xf>
    <xf numFmtId="38" fontId="136" fillId="0" borderId="0" applyFill="0" applyBorder="0" applyAlignment="0" applyProtection="0"/>
    <xf numFmtId="262" fontId="137" fillId="0" borderId="0" applyFill="0" applyBorder="0" applyAlignment="0" applyProtection="0"/>
    <xf numFmtId="168" fontId="13" fillId="0" borderId="0">
      <alignment horizontal="center"/>
    </xf>
    <xf numFmtId="257" fontId="57" fillId="8" borderId="0" applyBorder="0" applyProtection="0">
      <alignment horizontal="left" vertical="center"/>
    </xf>
    <xf numFmtId="0" fontId="54" fillId="0" borderId="0" applyFill="0" applyBorder="0" applyProtection="0">
      <alignment horizontal="center" vertical="center"/>
    </xf>
    <xf numFmtId="0" fontId="138" fillId="0" borderId="0" applyBorder="0" applyProtection="0">
      <alignment vertical="center"/>
    </xf>
    <xf numFmtId="167" fontId="14" fillId="0" borderId="4" applyBorder="0" applyProtection="0">
      <alignment horizontal="right" vertical="center"/>
    </xf>
    <xf numFmtId="0" fontId="139" fillId="23" borderId="0" applyBorder="0" applyProtection="0">
      <alignment horizontal="centerContinuous" vertical="center"/>
    </xf>
    <xf numFmtId="0" fontId="139" fillId="19" borderId="4" applyBorder="0" applyProtection="0">
      <alignment horizontal="centerContinuous" vertical="center"/>
    </xf>
    <xf numFmtId="0" fontId="93" fillId="0" borderId="0"/>
    <xf numFmtId="3" fontId="33" fillId="0" borderId="0" applyNumberFormat="0"/>
    <xf numFmtId="0" fontId="54" fillId="0" borderId="0" applyFill="0" applyBorder="0" applyProtection="0"/>
    <xf numFmtId="0" fontId="103" fillId="0" borderId="0"/>
    <xf numFmtId="0" fontId="140" fillId="0" borderId="0" applyFill="0" applyBorder="0" applyProtection="0">
      <alignment horizontal="left"/>
    </xf>
    <xf numFmtId="0" fontId="141" fillId="0" borderId="0" applyFill="0" applyBorder="0" applyProtection="0">
      <alignment horizontal="left" vertical="top"/>
    </xf>
    <xf numFmtId="257" fontId="57" fillId="8" borderId="0" applyBorder="0" applyProtection="0">
      <alignment horizontal="left" vertical="center"/>
    </xf>
    <xf numFmtId="0" fontId="142" fillId="0" borderId="0" applyFill="0" applyBorder="0" applyProtection="0">
      <alignment horizontal="center" vertical="center"/>
    </xf>
    <xf numFmtId="0" fontId="33" fillId="0" borderId="0" applyNumberFormat="0" applyFill="0" applyBorder="0" applyProtection="0">
      <alignment horizontal="center"/>
    </xf>
    <xf numFmtId="0" fontId="41" fillId="0" borderId="0" applyNumberFormat="0" applyFill="0" applyBorder="0" applyProtection="0">
      <alignment horizontal="left" vertical="center"/>
    </xf>
    <xf numFmtId="0" fontId="18" fillId="0" borderId="0" applyNumberFormat="0" applyFill="0" applyBorder="0" applyProtection="0">
      <alignment horizontal="left" vertical="center"/>
    </xf>
    <xf numFmtId="0" fontId="10" fillId="0" borderId="0" applyNumberFormat="0" applyFill="0" applyBorder="0" applyProtection="0"/>
    <xf numFmtId="0" fontId="21" fillId="10" borderId="1" applyNumberFormat="0" applyBorder="0">
      <alignment horizontal="left" vertical="center"/>
    </xf>
    <xf numFmtId="0" fontId="143" fillId="0" borderId="0" applyFill="0" applyBorder="0" applyProtection="0">
      <alignment vertical="top"/>
    </xf>
    <xf numFmtId="0" fontId="144" fillId="0" borderId="0" applyFill="0" applyBorder="0" applyProtection="0">
      <alignment vertical="center"/>
    </xf>
    <xf numFmtId="0" fontId="53" fillId="0" borderId="0" applyFill="0" applyBorder="0" applyProtection="0"/>
    <xf numFmtId="202" fontId="14" fillId="30" borderId="0" applyNumberFormat="0" applyFont="0" applyBorder="0" applyAlignment="0" applyProtection="0"/>
    <xf numFmtId="49" fontId="14" fillId="0" borderId="0" applyFont="0" applyFill="0" applyBorder="0" applyAlignment="0" applyProtection="0"/>
    <xf numFmtId="0" fontId="145" fillId="0" borderId="0"/>
    <xf numFmtId="0" fontId="146" fillId="0" borderId="0"/>
    <xf numFmtId="0" fontId="31" fillId="0" borderId="0" applyNumberFormat="0" applyFont="0" applyFill="0" applyBorder="0" applyProtection="0">
      <alignment horizontal="left" vertical="top" wrapText="1"/>
    </xf>
    <xf numFmtId="271" fontId="50" fillId="0" borderId="0" applyFill="0" applyBorder="0" applyAlignment="0" applyProtection="0">
      <alignment horizontal="right"/>
    </xf>
    <xf numFmtId="272" fontId="43" fillId="0" borderId="0" applyFont="0" applyFill="0" applyBorder="0" applyAlignment="0"/>
    <xf numFmtId="238" fontId="31" fillId="0" borderId="0"/>
    <xf numFmtId="273" fontId="69" fillId="0" borderId="0" applyFont="0" applyFill="0" applyBorder="0" applyAlignment="0" applyProtection="0"/>
    <xf numFmtId="274" fontId="69" fillId="0" borderId="0" applyFont="0" applyFill="0" applyBorder="0" applyAlignment="0" applyProtection="0"/>
    <xf numFmtId="0" fontId="12" fillId="0" borderId="0" applyFill="0" applyBorder="0" applyProtection="0">
      <alignment horizontal="left" vertical="top"/>
    </xf>
    <xf numFmtId="275" fontId="14" fillId="0" borderId="0" applyFont="0" applyFill="0" applyBorder="0" applyAlignment="0" applyProtection="0">
      <alignment horizontal="left"/>
    </xf>
    <xf numFmtId="0" fontId="32" fillId="0" borderId="0" applyNumberFormat="0" applyFill="0" applyBorder="0" applyAlignment="0" applyProtection="0"/>
    <xf numFmtId="40" fontId="14" fillId="0" borderId="0"/>
    <xf numFmtId="0" fontId="11"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276" fontId="56" fillId="0" borderId="0">
      <alignment horizontal="center"/>
    </xf>
    <xf numFmtId="0" fontId="149" fillId="0" borderId="0">
      <alignment horizontal="center"/>
    </xf>
    <xf numFmtId="0" fontId="21" fillId="10" borderId="0" applyFont="0" applyFill="0" applyAlignment="0">
      <alignment horizontal="left" vertical="center"/>
    </xf>
    <xf numFmtId="0" fontId="54" fillId="0" borderId="0" applyNumberFormat="0" applyFill="0" applyBorder="0" applyAlignment="0" applyProtection="0"/>
    <xf numFmtId="0" fontId="33" fillId="0" borderId="0" applyNumberFormat="0" applyFill="0" applyBorder="0" applyAlignment="0" applyProtection="0"/>
    <xf numFmtId="183" fontId="13" fillId="0" borderId="0" applyNumberFormat="0" applyFont="0" applyBorder="0" applyAlignment="0" applyProtection="0"/>
    <xf numFmtId="1" fontId="13" fillId="8" borderId="0" applyFont="0" applyBorder="0" applyAlignment="0" applyProtection="0"/>
    <xf numFmtId="0" fontId="33" fillId="0" borderId="3">
      <alignment horizontal="center" wrapText="1"/>
    </xf>
    <xf numFmtId="0" fontId="150" fillId="3" borderId="20"/>
    <xf numFmtId="6" fontId="78" fillId="0" borderId="16" applyFill="0" applyAlignment="0" applyProtection="0"/>
    <xf numFmtId="277" fontId="151" fillId="31" borderId="31" applyFont="0" applyAlignment="0">
      <alignment vertical="center"/>
    </xf>
    <xf numFmtId="0" fontId="52" fillId="0" borderId="0" applyNumberFormat="0" applyFill="0" applyBorder="0" applyAlignment="0" applyProtection="0"/>
    <xf numFmtId="0" fontId="152" fillId="0" borderId="0" applyNumberFormat="0" applyFill="0" applyBorder="0" applyAlignment="0" applyProtection="0"/>
    <xf numFmtId="0" fontId="32" fillId="0" borderId="0"/>
    <xf numFmtId="40" fontId="73" fillId="0" borderId="0"/>
    <xf numFmtId="0" fontId="150" fillId="0" borderId="0">
      <alignment horizontal="center"/>
    </xf>
    <xf numFmtId="1" fontId="108" fillId="0" borderId="6" applyNumberFormat="0" applyFont="0" applyFill="0" applyAlignment="0" applyProtection="0">
      <alignment horizontal="left" vertical="center"/>
    </xf>
    <xf numFmtId="202" fontId="153" fillId="0" borderId="0"/>
    <xf numFmtId="10" fontId="112" fillId="0" borderId="17" applyNumberFormat="0" applyFont="0" applyFill="0" applyAlignment="0" applyProtection="0"/>
    <xf numFmtId="0" fontId="66" fillId="0" borderId="0"/>
    <xf numFmtId="167" fontId="50" fillId="0" borderId="0" applyFont="0" applyFill="0" applyBorder="0" applyAlignment="0" applyProtection="0"/>
    <xf numFmtId="37" fontId="50" fillId="0" borderId="0" applyFont="0" applyFill="0" applyBorder="0" applyAlignment="0" applyProtection="0"/>
    <xf numFmtId="0" fontId="103" fillId="0" borderId="0" applyNumberFormat="0"/>
    <xf numFmtId="0" fontId="69" fillId="19" borderId="0" applyNumberFormat="0" applyFont="0" applyBorder="0" applyAlignment="0" applyProtection="0">
      <protection locked="0"/>
    </xf>
    <xf numFmtId="278" fontId="66" fillId="0" borderId="0"/>
    <xf numFmtId="279" fontId="154" fillId="8" borderId="0">
      <alignment horizontal="center"/>
    </xf>
    <xf numFmtId="1" fontId="155" fillId="0" borderId="0">
      <alignment horizontal="right"/>
    </xf>
    <xf numFmtId="173" fontId="50" fillId="0" borderId="0"/>
    <xf numFmtId="262" fontId="14" fillId="0" borderId="3" applyFont="0" applyFill="0" applyBorder="0" applyAlignment="0" applyProtection="0"/>
    <xf numFmtId="280" fontId="28" fillId="0" borderId="0" applyFont="0" applyFill="0" applyBorder="0" applyProtection="0">
      <alignment horizontal="right"/>
    </xf>
    <xf numFmtId="0" fontId="14" fillId="0" borderId="0"/>
    <xf numFmtId="239" fontId="14" fillId="0" borderId="0" applyFont="0" applyFill="0" applyBorder="0" applyAlignment="0" applyProtection="0"/>
    <xf numFmtId="281" fontId="14" fillId="0" borderId="0" applyFont="0" applyFill="0" applyBorder="0" applyAlignment="0" applyProtection="0"/>
    <xf numFmtId="0" fontId="156" fillId="0" borderId="0"/>
    <xf numFmtId="282" fontId="14" fillId="0" borderId="0" applyFont="0" applyFill="0" applyBorder="0" applyAlignment="0" applyProtection="0"/>
    <xf numFmtId="283" fontId="14" fillId="0" borderId="0" applyFont="0" applyFill="0" applyBorder="0" applyAlignment="0" applyProtection="0"/>
    <xf numFmtId="0" fontId="159" fillId="32" borderId="0" applyNumberFormat="0" applyBorder="0" applyAlignment="0" applyProtection="0"/>
    <xf numFmtId="0" fontId="161" fillId="34" borderId="0" applyNumberFormat="0" applyBorder="0" applyAlignment="0" applyProtection="0"/>
    <xf numFmtId="0" fontId="162" fillId="0" borderId="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70" fillId="0" borderId="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9" fillId="0" borderId="0"/>
    <xf numFmtId="165" fontId="7"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2" fillId="0" borderId="0"/>
    <xf numFmtId="0" fontId="2" fillId="0" borderId="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cellStyleXfs>
  <cellXfs count="442">
    <xf numFmtId="0" fontId="0" fillId="0" borderId="0" xfId="0"/>
    <xf numFmtId="0" fontId="0" fillId="0" borderId="0" xfId="0" applyFont="1" applyFill="1"/>
    <xf numFmtId="0" fontId="0" fillId="0" borderId="0" xfId="0" applyFont="1"/>
    <xf numFmtId="0" fontId="0" fillId="0" borderId="0" xfId="0" applyFont="1" applyBorder="1"/>
    <xf numFmtId="0" fontId="22" fillId="0" borderId="0" xfId="10"/>
    <xf numFmtId="0" fontId="160" fillId="0" borderId="0" xfId="10" applyFont="1" applyFill="1" applyAlignment="1">
      <alignment horizontal="center"/>
    </xf>
    <xf numFmtId="0" fontId="165" fillId="0" borderId="0" xfId="742" applyFont="1" applyFill="1" applyBorder="1" applyAlignment="1">
      <alignment horizontal="left"/>
    </xf>
    <xf numFmtId="0" fontId="160" fillId="0" borderId="0" xfId="742" applyFont="1" applyFill="1" applyBorder="1" applyAlignment="1">
      <alignment horizontal="right"/>
    </xf>
    <xf numFmtId="0" fontId="160" fillId="0" borderId="0" xfId="742" applyFont="1" applyBorder="1"/>
    <xf numFmtId="0" fontId="8" fillId="0" borderId="0" xfId="742"/>
    <xf numFmtId="0" fontId="166" fillId="0" borderId="0" xfId="742" applyFont="1"/>
    <xf numFmtId="0" fontId="30" fillId="0" borderId="0" xfId="0" applyFont="1"/>
    <xf numFmtId="0" fontId="169" fillId="0" borderId="0" xfId="10" applyFont="1"/>
    <xf numFmtId="168" fontId="168" fillId="0" borderId="0" xfId="523" applyNumberFormat="1" applyFont="1" applyFill="1" applyAlignment="1">
      <alignment horizontal="center"/>
    </xf>
    <xf numFmtId="10" fontId="168" fillId="0" borderId="0" xfId="523" applyNumberFormat="1" applyFont="1" applyFill="1" applyAlignment="1">
      <alignment horizontal="center"/>
    </xf>
    <xf numFmtId="0" fontId="30" fillId="0" borderId="0" xfId="0" applyFont="1" applyFill="1"/>
    <xf numFmtId="0" fontId="171" fillId="0" borderId="0" xfId="742" applyFont="1" applyFill="1" applyBorder="1" applyAlignment="1">
      <alignment horizontal="left"/>
    </xf>
    <xf numFmtId="0" fontId="0" fillId="0" borderId="0" xfId="0" applyFont="1" applyAlignment="1">
      <alignment vertical="center"/>
    </xf>
    <xf numFmtId="0" fontId="6" fillId="0" borderId="0" xfId="10" applyFont="1" applyBorder="1"/>
    <xf numFmtId="0" fontId="169" fillId="0" borderId="0" xfId="10" applyFont="1" applyBorder="1"/>
    <xf numFmtId="0" fontId="165" fillId="0" borderId="0" xfId="742" applyFont="1" applyFill="1" applyBorder="1" applyAlignment="1"/>
    <xf numFmtId="0" fontId="157" fillId="0" borderId="0" xfId="10" applyFont="1" applyBorder="1" applyAlignment="1">
      <alignment horizontal="center"/>
    </xf>
    <xf numFmtId="0" fontId="0" fillId="39" borderId="0" xfId="0" applyFont="1" applyFill="1"/>
    <xf numFmtId="0" fontId="157" fillId="0" borderId="0" xfId="10" applyFont="1" applyBorder="1" applyAlignment="1">
      <alignment horizontal="left"/>
    </xf>
    <xf numFmtId="0" fontId="5" fillId="0" borderId="0" xfId="10" applyFont="1" applyFill="1"/>
    <xf numFmtId="0" fontId="5" fillId="0" borderId="0" xfId="10" applyFont="1" applyBorder="1"/>
    <xf numFmtId="0" fontId="5" fillId="0" borderId="0" xfId="10" applyFont="1" applyBorder="1" applyAlignment="1">
      <alignment horizontal="right"/>
    </xf>
    <xf numFmtId="0" fontId="180" fillId="40" borderId="48" xfId="10" applyFont="1" applyFill="1" applyBorder="1"/>
    <xf numFmtId="17" fontId="175" fillId="40" borderId="44" xfId="14" applyNumberFormat="1" applyFont="1" applyFill="1" applyBorder="1" applyAlignment="1">
      <alignment horizontal="right"/>
    </xf>
    <xf numFmtId="17" fontId="175" fillId="40" borderId="45" xfId="14" applyNumberFormat="1" applyFont="1" applyFill="1" applyBorder="1" applyAlignment="1">
      <alignment horizontal="right"/>
    </xf>
    <xf numFmtId="0" fontId="160" fillId="0" borderId="68" xfId="10" applyFont="1" applyBorder="1" applyAlignment="1">
      <alignment horizontal="left" indent="1"/>
    </xf>
    <xf numFmtId="0" fontId="160" fillId="0" borderId="37" xfId="10" applyFont="1" applyBorder="1" applyAlignment="1">
      <alignment horizontal="left" indent="1"/>
    </xf>
    <xf numFmtId="9" fontId="160" fillId="0" borderId="34" xfId="5" applyFont="1" applyFill="1" applyBorder="1"/>
    <xf numFmtId="9" fontId="160" fillId="0" borderId="38" xfId="5" applyFont="1" applyFill="1" applyBorder="1"/>
    <xf numFmtId="0" fontId="160" fillId="0" borderId="37" xfId="10" applyFont="1" applyFill="1" applyBorder="1" applyAlignment="1">
      <alignment horizontal="left" indent="1"/>
    </xf>
    <xf numFmtId="9" fontId="160" fillId="0" borderId="34" xfId="10" applyNumberFormat="1" applyFont="1" applyFill="1" applyBorder="1"/>
    <xf numFmtId="9" fontId="160" fillId="0" borderId="38" xfId="10" applyNumberFormat="1" applyFont="1" applyFill="1" applyBorder="1"/>
    <xf numFmtId="166" fontId="160" fillId="0" borderId="34" xfId="1" applyNumberFormat="1" applyFont="1" applyBorder="1"/>
    <xf numFmtId="166" fontId="160" fillId="0" borderId="38" xfId="1" applyNumberFormat="1" applyFont="1" applyBorder="1"/>
    <xf numFmtId="0" fontId="160" fillId="0" borderId="67" xfId="10" applyFont="1" applyFill="1" applyBorder="1" applyAlignment="1">
      <alignment horizontal="left" indent="1"/>
    </xf>
    <xf numFmtId="10" fontId="160" fillId="0" borderId="0" xfId="523" applyNumberFormat="1" applyFont="1" applyFill="1" applyAlignment="1">
      <alignment horizontal="center"/>
    </xf>
    <xf numFmtId="166" fontId="160" fillId="0" borderId="0" xfId="523" applyNumberFormat="1" applyFont="1" applyFill="1" applyAlignment="1">
      <alignment horizontal="center"/>
    </xf>
    <xf numFmtId="166" fontId="160" fillId="0" borderId="34" xfId="14" applyNumberFormat="1" applyFont="1" applyFill="1" applyBorder="1"/>
    <xf numFmtId="166" fontId="160" fillId="0" borderId="38" xfId="14" applyNumberFormat="1" applyFont="1" applyFill="1" applyBorder="1"/>
    <xf numFmtId="166" fontId="181" fillId="0" borderId="0" xfId="14" applyNumberFormat="1" applyFont="1" applyFill="1" applyBorder="1" applyAlignment="1">
      <alignment horizontal="center"/>
    </xf>
    <xf numFmtId="0" fontId="6" fillId="0" borderId="0" xfId="10" applyFont="1" applyBorder="1" applyAlignment="1">
      <alignment horizontal="center"/>
    </xf>
    <xf numFmtId="17" fontId="175" fillId="40" borderId="99" xfId="14" applyNumberFormat="1" applyFont="1" applyFill="1" applyBorder="1" applyAlignment="1">
      <alignment horizontal="center"/>
    </xf>
    <xf numFmtId="0" fontId="22" fillId="0" borderId="0" xfId="10" applyBorder="1"/>
    <xf numFmtId="9" fontId="160" fillId="0" borderId="50" xfId="10" applyNumberFormat="1" applyFont="1" applyFill="1" applyBorder="1"/>
    <xf numFmtId="9" fontId="160" fillId="0" borderId="55" xfId="10" applyNumberFormat="1" applyFont="1" applyFill="1" applyBorder="1"/>
    <xf numFmtId="17" fontId="175" fillId="40" borderId="48" xfId="14" applyNumberFormat="1" applyFont="1" applyFill="1" applyBorder="1" applyAlignment="1">
      <alignment horizontal="right"/>
    </xf>
    <xf numFmtId="166" fontId="160" fillId="0" borderId="68" xfId="1" applyNumberFormat="1" applyFont="1" applyBorder="1"/>
    <xf numFmtId="9" fontId="160" fillId="0" borderId="37" xfId="5" applyFont="1" applyFill="1" applyBorder="1"/>
    <xf numFmtId="9" fontId="160" fillId="0" borderId="37" xfId="10" applyNumberFormat="1" applyFont="1" applyFill="1" applyBorder="1"/>
    <xf numFmtId="9" fontId="160" fillId="0" borderId="67" xfId="10" applyNumberFormat="1" applyFont="1" applyFill="1" applyBorder="1"/>
    <xf numFmtId="166" fontId="160" fillId="0" borderId="37" xfId="1" applyNumberFormat="1" applyFont="1" applyBorder="1"/>
    <xf numFmtId="166" fontId="160" fillId="0" borderId="37" xfId="14" applyNumberFormat="1" applyFont="1" applyFill="1" applyBorder="1"/>
    <xf numFmtId="166" fontId="160" fillId="0" borderId="101" xfId="14" applyNumberFormat="1" applyFont="1" applyFill="1" applyBorder="1" applyAlignment="1">
      <alignment horizontal="center"/>
    </xf>
    <xf numFmtId="166" fontId="176" fillId="0" borderId="98" xfId="14" applyNumberFormat="1" applyFont="1" applyFill="1" applyBorder="1" applyAlignment="1">
      <alignment horizontal="left" indent="1"/>
    </xf>
    <xf numFmtId="166" fontId="176" fillId="0" borderId="98" xfId="14" applyNumberFormat="1" applyFont="1" applyFill="1" applyBorder="1"/>
    <xf numFmtId="0" fontId="173" fillId="0" borderId="0" xfId="742" applyFont="1" applyFill="1" applyBorder="1" applyAlignment="1"/>
    <xf numFmtId="165" fontId="4" fillId="0" borderId="0" xfId="1" applyFont="1"/>
    <xf numFmtId="0" fontId="4" fillId="0" borderId="0" xfId="742" applyFont="1"/>
    <xf numFmtId="0" fontId="184" fillId="0" borderId="0" xfId="742" applyFont="1" applyBorder="1"/>
    <xf numFmtId="0" fontId="23" fillId="0" borderId="0" xfId="742" applyFont="1"/>
    <xf numFmtId="0" fontId="23" fillId="35" borderId="0" xfId="742" applyFont="1" applyFill="1"/>
    <xf numFmtId="0" fontId="23" fillId="0" borderId="15" xfId="742" applyFont="1" applyBorder="1" applyAlignment="1">
      <alignment horizontal="right"/>
    </xf>
    <xf numFmtId="2" fontId="23" fillId="0" borderId="20" xfId="742" applyNumberFormat="1" applyFont="1" applyBorder="1"/>
    <xf numFmtId="165" fontId="182" fillId="0" borderId="33" xfId="1" applyFont="1" applyFill="1" applyBorder="1" applyAlignment="1">
      <alignment horizontal="right" vertical="center"/>
    </xf>
    <xf numFmtId="0" fontId="185" fillId="0" borderId="0" xfId="742" applyFont="1"/>
    <xf numFmtId="9" fontId="182" fillId="0" borderId="65" xfId="5" applyFont="1" applyFill="1" applyBorder="1" applyAlignment="1">
      <alignment horizontal="right" vertical="center"/>
    </xf>
    <xf numFmtId="3" fontId="187" fillId="43" borderId="14" xfId="0" applyNumberFormat="1" applyFont="1" applyFill="1" applyBorder="1" applyAlignment="1" applyProtection="1"/>
    <xf numFmtId="3" fontId="188" fillId="44" borderId="14" xfId="0" applyNumberFormat="1" applyFont="1" applyFill="1" applyBorder="1" applyProtection="1">
      <protection locked="0"/>
    </xf>
    <xf numFmtId="3" fontId="188" fillId="43" borderId="14" xfId="0" applyNumberFormat="1" applyFont="1" applyFill="1" applyBorder="1" applyAlignment="1" applyProtection="1"/>
    <xf numFmtId="166" fontId="160" fillId="45" borderId="69" xfId="1" applyNumberFormat="1" applyFont="1" applyFill="1" applyBorder="1"/>
    <xf numFmtId="9" fontId="160" fillId="45" borderId="38" xfId="5" applyFont="1" applyFill="1" applyBorder="1"/>
    <xf numFmtId="9" fontId="160" fillId="45" borderId="38" xfId="10" applyNumberFormat="1" applyFont="1" applyFill="1" applyBorder="1"/>
    <xf numFmtId="9" fontId="160" fillId="45" borderId="55" xfId="10" applyNumberFormat="1" applyFont="1" applyFill="1" applyBorder="1"/>
    <xf numFmtId="9" fontId="160" fillId="45" borderId="38" xfId="15" applyFont="1" applyFill="1" applyBorder="1"/>
    <xf numFmtId="9" fontId="160" fillId="45" borderId="38" xfId="15" applyNumberFormat="1" applyFont="1" applyFill="1" applyBorder="1"/>
    <xf numFmtId="0" fontId="22" fillId="0" borderId="0" xfId="10" applyFill="1"/>
    <xf numFmtId="0" fontId="22" fillId="0" borderId="0" xfId="10" applyFill="1" applyBorder="1"/>
    <xf numFmtId="166" fontId="181" fillId="0" borderId="102" xfId="10" applyNumberFormat="1" applyFont="1" applyFill="1" applyBorder="1" applyAlignment="1">
      <alignment horizontal="center"/>
    </xf>
    <xf numFmtId="0" fontId="18" fillId="0" borderId="0" xfId="0" applyFont="1" applyFill="1"/>
    <xf numFmtId="0" fontId="186" fillId="42" borderId="15" xfId="0" applyFont="1" applyFill="1" applyBorder="1" applyAlignment="1" applyProtection="1"/>
    <xf numFmtId="0" fontId="186" fillId="42" borderId="3" xfId="0" applyFont="1" applyFill="1" applyBorder="1" applyAlignment="1" applyProtection="1"/>
    <xf numFmtId="0" fontId="186" fillId="42" borderId="14" xfId="0" applyFont="1" applyFill="1" applyBorder="1" applyAlignment="1" applyProtection="1"/>
    <xf numFmtId="2" fontId="23" fillId="46" borderId="18" xfId="742" applyNumberFormat="1" applyFont="1" applyFill="1" applyBorder="1"/>
    <xf numFmtId="165" fontId="182" fillId="0" borderId="16" xfId="1" applyFont="1" applyFill="1" applyBorder="1" applyAlignment="1">
      <alignment horizontal="left" vertical="center"/>
    </xf>
    <xf numFmtId="165" fontId="184" fillId="0" borderId="103" xfId="1" applyFont="1" applyFill="1" applyBorder="1" applyAlignment="1">
      <alignment horizontal="left" vertical="center"/>
    </xf>
    <xf numFmtId="165" fontId="184" fillId="46" borderId="104" xfId="1" applyFont="1" applyFill="1" applyBorder="1" applyAlignment="1">
      <alignment horizontal="right" vertical="center"/>
    </xf>
    <xf numFmtId="165" fontId="184" fillId="46" borderId="105" xfId="1" applyFont="1" applyFill="1" applyBorder="1" applyAlignment="1">
      <alignment horizontal="right" vertical="center"/>
    </xf>
    <xf numFmtId="165" fontId="184" fillId="46" borderId="106" xfId="1" applyFont="1" applyFill="1" applyBorder="1" applyAlignment="1">
      <alignment horizontal="right" vertical="center"/>
    </xf>
    <xf numFmtId="165" fontId="184" fillId="0" borderId="104" xfId="1" applyFont="1" applyFill="1" applyBorder="1" applyAlignment="1">
      <alignment horizontal="right" vertical="center"/>
    </xf>
    <xf numFmtId="9" fontId="184" fillId="46" borderId="106" xfId="5" applyFont="1" applyFill="1" applyBorder="1" applyAlignment="1">
      <alignment horizontal="right" vertical="center"/>
    </xf>
    <xf numFmtId="165" fontId="184" fillId="0" borderId="107" xfId="1" applyFont="1" applyFill="1" applyBorder="1" applyAlignment="1">
      <alignment horizontal="left" vertical="center"/>
    </xf>
    <xf numFmtId="9" fontId="184" fillId="46" borderId="108" xfId="5" applyFont="1" applyFill="1" applyBorder="1" applyAlignment="1">
      <alignment horizontal="right" vertical="center"/>
    </xf>
    <xf numFmtId="165" fontId="184" fillId="0" borderId="109" xfId="1" applyFont="1" applyFill="1" applyBorder="1" applyAlignment="1">
      <alignment horizontal="right" vertical="center"/>
    </xf>
    <xf numFmtId="165" fontId="182" fillId="14" borderId="110" xfId="1" applyFont="1" applyFill="1" applyBorder="1" applyAlignment="1">
      <alignment horizontal="right"/>
    </xf>
    <xf numFmtId="165" fontId="183" fillId="0" borderId="111" xfId="1" applyFont="1" applyFill="1" applyBorder="1" applyAlignment="1">
      <alignment vertical="center"/>
    </xf>
    <xf numFmtId="165" fontId="182" fillId="0" borderId="111" xfId="1" applyFont="1" applyFill="1" applyBorder="1" applyAlignment="1">
      <alignment vertical="center"/>
    </xf>
    <xf numFmtId="165" fontId="184" fillId="0" borderId="112" xfId="1" applyFont="1" applyFill="1" applyBorder="1" applyAlignment="1">
      <alignment horizontal="right" vertical="center"/>
    </xf>
    <xf numFmtId="165" fontId="182" fillId="0" borderId="113" xfId="1" applyFont="1" applyFill="1" applyBorder="1" applyAlignment="1">
      <alignment vertical="center"/>
    </xf>
    <xf numFmtId="165" fontId="184" fillId="0" borderId="114" xfId="1" applyFont="1" applyFill="1" applyBorder="1" applyAlignment="1">
      <alignment horizontal="right" vertical="center"/>
    </xf>
    <xf numFmtId="165" fontId="184" fillId="0" borderId="115" xfId="1" applyFont="1" applyFill="1" applyBorder="1" applyAlignment="1">
      <alignment horizontal="left" vertical="center"/>
    </xf>
    <xf numFmtId="165" fontId="184" fillId="46" borderId="116" xfId="1" applyFont="1" applyFill="1" applyBorder="1" applyAlignment="1">
      <alignment horizontal="right" vertical="center"/>
    </xf>
    <xf numFmtId="165" fontId="184" fillId="46" borderId="117" xfId="1" applyFont="1" applyFill="1" applyBorder="1" applyAlignment="1">
      <alignment horizontal="right" vertical="center"/>
    </xf>
    <xf numFmtId="165" fontId="184" fillId="46" borderId="118" xfId="1" applyFont="1" applyFill="1" applyBorder="1" applyAlignment="1">
      <alignment horizontal="right" vertical="center"/>
    </xf>
    <xf numFmtId="165" fontId="184" fillId="0" borderId="116" xfId="1" applyFont="1" applyFill="1" applyBorder="1" applyAlignment="1">
      <alignment horizontal="right" vertical="center"/>
    </xf>
    <xf numFmtId="9" fontId="184" fillId="46" borderId="118" xfId="5" applyFont="1" applyFill="1" applyBorder="1" applyAlignment="1">
      <alignment horizontal="right" vertical="center"/>
    </xf>
    <xf numFmtId="165" fontId="184" fillId="0" borderId="119" xfId="1" applyFont="1" applyFill="1" applyBorder="1" applyAlignment="1">
      <alignment horizontal="left" vertical="center"/>
    </xf>
    <xf numFmtId="165" fontId="23" fillId="0" borderId="120" xfId="1" applyFont="1" applyBorder="1"/>
    <xf numFmtId="165" fontId="184" fillId="46" borderId="118" xfId="1" applyFont="1" applyFill="1" applyBorder="1" applyAlignment="1">
      <alignment horizontal="center" vertical="center"/>
    </xf>
    <xf numFmtId="165" fontId="4" fillId="0" borderId="121" xfId="1" applyFont="1" applyBorder="1"/>
    <xf numFmtId="0" fontId="3" fillId="0" borderId="0" xfId="742" applyFont="1"/>
    <xf numFmtId="17" fontId="182" fillId="14" borderId="32" xfId="742" applyNumberFormat="1" applyFont="1" applyFill="1" applyBorder="1" applyAlignment="1">
      <alignment horizontal="right"/>
    </xf>
    <xf numFmtId="0" fontId="3" fillId="35" borderId="0" xfId="742" applyFont="1" applyFill="1"/>
    <xf numFmtId="165" fontId="184" fillId="0" borderId="34" xfId="1" applyFont="1" applyFill="1" applyBorder="1" applyAlignment="1">
      <alignment horizontal="right" vertical="center"/>
    </xf>
    <xf numFmtId="2" fontId="23" fillId="0" borderId="15" xfId="742" applyNumberFormat="1" applyFont="1" applyBorder="1" applyAlignment="1">
      <alignment horizontal="right"/>
    </xf>
    <xf numFmtId="165" fontId="184" fillId="0" borderId="36" xfId="1" applyFont="1" applyFill="1" applyBorder="1" applyAlignment="1">
      <alignment horizontal="left" vertical="center"/>
    </xf>
    <xf numFmtId="165" fontId="3" fillId="0" borderId="0" xfId="1" applyFont="1"/>
    <xf numFmtId="0" fontId="160" fillId="0" borderId="0" xfId="0" applyFont="1" applyBorder="1"/>
    <xf numFmtId="0" fontId="160" fillId="0" borderId="0" xfId="0" applyFont="1"/>
    <xf numFmtId="0" fontId="160" fillId="0" borderId="0" xfId="0" applyFont="1" applyFill="1"/>
    <xf numFmtId="0" fontId="174" fillId="0" borderId="0" xfId="0" applyFont="1" applyFill="1"/>
    <xf numFmtId="172" fontId="160" fillId="0" borderId="0" xfId="2" applyNumberFormat="1" applyFont="1" applyFill="1"/>
    <xf numFmtId="172" fontId="160" fillId="0" borderId="0" xfId="0" applyNumberFormat="1" applyFont="1" applyFill="1"/>
    <xf numFmtId="0" fontId="160" fillId="0" borderId="59" xfId="0" applyFont="1" applyFill="1" applyBorder="1" applyAlignment="1">
      <alignment horizontal="left"/>
    </xf>
    <xf numFmtId="172" fontId="174" fillId="0" borderId="0" xfId="0" applyNumberFormat="1" applyFont="1" applyFill="1"/>
    <xf numFmtId="286" fontId="160" fillId="0" borderId="0" xfId="0" applyNumberFormat="1" applyFont="1" applyFill="1"/>
    <xf numFmtId="0" fontId="160" fillId="0" borderId="0" xfId="0" applyFont="1" applyFill="1" applyBorder="1"/>
    <xf numFmtId="0" fontId="181" fillId="39" borderId="0" xfId="0" applyFont="1" applyFill="1" applyBorder="1"/>
    <xf numFmtId="285" fontId="181" fillId="39" borderId="0" xfId="0" applyNumberFormat="1" applyFont="1" applyFill="1" applyBorder="1"/>
    <xf numFmtId="0" fontId="160" fillId="39" borderId="0" xfId="0" applyFont="1" applyFill="1"/>
    <xf numFmtId="0" fontId="175" fillId="47" borderId="2" xfId="742" applyFont="1" applyFill="1" applyBorder="1"/>
    <xf numFmtId="165" fontId="191" fillId="0" borderId="111" xfId="1" applyFont="1" applyFill="1" applyBorder="1" applyAlignment="1">
      <alignment vertical="center"/>
    </xf>
    <xf numFmtId="165" fontId="181" fillId="0" borderId="111" xfId="1" applyFont="1" applyFill="1" applyBorder="1" applyAlignment="1">
      <alignment vertical="center"/>
    </xf>
    <xf numFmtId="165" fontId="160" fillId="0" borderId="111" xfId="1" applyFont="1" applyFill="1" applyBorder="1" applyAlignment="1">
      <alignment horizontal="right" vertical="center"/>
    </xf>
    <xf numFmtId="9" fontId="184" fillId="46" borderId="122" xfId="5" applyFont="1" applyFill="1" applyBorder="1" applyAlignment="1">
      <alignment horizontal="right" vertical="center"/>
    </xf>
    <xf numFmtId="9" fontId="184" fillId="46" borderId="123" xfId="5" applyFont="1" applyFill="1" applyBorder="1" applyAlignment="1">
      <alignment horizontal="right" vertical="center"/>
    </xf>
    <xf numFmtId="165" fontId="184" fillId="46" borderId="103" xfId="1" applyFont="1" applyFill="1" applyBorder="1" applyAlignment="1">
      <alignment horizontal="left" vertical="center"/>
    </xf>
    <xf numFmtId="9" fontId="184" fillId="46" borderId="103" xfId="5" applyFont="1" applyFill="1" applyBorder="1" applyAlignment="1">
      <alignment horizontal="right" vertical="center"/>
    </xf>
    <xf numFmtId="165" fontId="160" fillId="0" borderId="124" xfId="1" applyFont="1" applyFill="1" applyBorder="1" applyAlignment="1">
      <alignment horizontal="right" vertical="center"/>
    </xf>
    <xf numFmtId="9" fontId="184" fillId="46" borderId="125" xfId="5" applyFont="1" applyFill="1" applyBorder="1" applyAlignment="1">
      <alignment horizontal="right" vertical="center"/>
    </xf>
    <xf numFmtId="165" fontId="184" fillId="46" borderId="126" xfId="1" applyFont="1" applyFill="1" applyBorder="1" applyAlignment="1">
      <alignment horizontal="right" vertical="center"/>
    </xf>
    <xf numFmtId="165" fontId="184" fillId="0" borderId="127" xfId="1" applyFont="1" applyFill="1" applyBorder="1" applyAlignment="1">
      <alignment horizontal="right" vertical="center"/>
    </xf>
    <xf numFmtId="9" fontId="184" fillId="46" borderId="128" xfId="5" applyFont="1" applyFill="1" applyBorder="1" applyAlignment="1">
      <alignment horizontal="right" vertical="center"/>
    </xf>
    <xf numFmtId="165" fontId="184" fillId="0" borderId="129" xfId="1" applyFont="1" applyFill="1" applyBorder="1" applyAlignment="1">
      <alignment horizontal="right" vertical="center"/>
    </xf>
    <xf numFmtId="165" fontId="184" fillId="0" borderId="130" xfId="1" applyFont="1" applyFill="1" applyBorder="1" applyAlignment="1">
      <alignment horizontal="right" vertical="center"/>
    </xf>
    <xf numFmtId="165" fontId="182" fillId="0" borderId="131" xfId="1" applyFont="1" applyFill="1" applyBorder="1" applyAlignment="1">
      <alignment horizontal="right" vertical="center"/>
    </xf>
    <xf numFmtId="165" fontId="184" fillId="0" borderId="122" xfId="1" applyFont="1" applyFill="1" applyBorder="1" applyAlignment="1">
      <alignment horizontal="left" vertical="center"/>
    </xf>
    <xf numFmtId="9" fontId="184" fillId="46" borderId="123" xfId="5" applyNumberFormat="1" applyFont="1" applyFill="1" applyBorder="1" applyAlignment="1">
      <alignment horizontal="right" vertical="center"/>
    </xf>
    <xf numFmtId="165" fontId="184" fillId="46" borderId="123" xfId="1" applyFont="1" applyFill="1" applyBorder="1" applyAlignment="1">
      <alignment horizontal="right" vertical="center"/>
    </xf>
    <xf numFmtId="165" fontId="184" fillId="0" borderId="123" xfId="1" applyFont="1" applyFill="1" applyBorder="1" applyAlignment="1">
      <alignment horizontal="right" vertical="center"/>
    </xf>
    <xf numFmtId="165" fontId="184" fillId="0" borderId="133" xfId="1" applyFont="1" applyFill="1" applyBorder="1" applyAlignment="1">
      <alignment horizontal="right" vertical="center"/>
    </xf>
    <xf numFmtId="9" fontId="184" fillId="46" borderId="122" xfId="5" applyNumberFormat="1" applyFont="1" applyFill="1" applyBorder="1" applyAlignment="1">
      <alignment horizontal="right" vertical="center"/>
    </xf>
    <xf numFmtId="165" fontId="184" fillId="46" borderId="122" xfId="1" applyFont="1" applyFill="1" applyBorder="1" applyAlignment="1">
      <alignment horizontal="right" vertical="center"/>
    </xf>
    <xf numFmtId="9" fontId="184" fillId="46" borderId="132" xfId="5" applyFont="1" applyFill="1" applyBorder="1" applyAlignment="1">
      <alignment horizontal="right" vertical="center"/>
    </xf>
    <xf numFmtId="9" fontId="182" fillId="0" borderId="16" xfId="5" applyFont="1" applyFill="1" applyBorder="1" applyAlignment="1">
      <alignment horizontal="right" vertical="center"/>
    </xf>
    <xf numFmtId="0" fontId="192" fillId="0" borderId="0" xfId="0" applyFont="1"/>
    <xf numFmtId="0" fontId="192" fillId="45" borderId="14" xfId="0" applyFont="1" applyFill="1" applyBorder="1"/>
    <xf numFmtId="9" fontId="192" fillId="45" borderId="14" xfId="5" applyFont="1" applyFill="1" applyBorder="1"/>
    <xf numFmtId="9" fontId="184" fillId="46" borderId="116" xfId="5" applyFont="1" applyFill="1" applyBorder="1" applyAlignment="1">
      <alignment horizontal="right" vertical="center"/>
    </xf>
    <xf numFmtId="165" fontId="184" fillId="46" borderId="125" xfId="1" applyFont="1" applyFill="1" applyBorder="1" applyAlignment="1">
      <alignment horizontal="right" vertical="center"/>
    </xf>
    <xf numFmtId="165" fontId="184" fillId="0" borderId="125" xfId="1" applyFont="1" applyFill="1" applyBorder="1" applyAlignment="1">
      <alignment horizontal="right" vertical="center"/>
    </xf>
    <xf numFmtId="165" fontId="184" fillId="0" borderId="134" xfId="1" applyFont="1" applyFill="1" applyBorder="1" applyAlignment="1">
      <alignment horizontal="right" vertical="center"/>
    </xf>
    <xf numFmtId="165" fontId="184" fillId="46" borderId="122" xfId="1" applyFont="1" applyFill="1" applyBorder="1" applyAlignment="1">
      <alignment horizontal="left" vertical="center"/>
    </xf>
    <xf numFmtId="0" fontId="194" fillId="0" borderId="0" xfId="0" applyFont="1" applyBorder="1" applyAlignment="1">
      <alignment vertical="center" wrapText="1"/>
    </xf>
    <xf numFmtId="0" fontId="160" fillId="0" borderId="0" xfId="0" applyFont="1" applyAlignment="1">
      <alignment vertical="center"/>
    </xf>
    <xf numFmtId="0" fontId="160" fillId="0" borderId="0" xfId="0" applyFont="1" applyFill="1" applyBorder="1" applyAlignment="1">
      <alignment horizontal="right"/>
    </xf>
    <xf numFmtId="0" fontId="160" fillId="0" borderId="0" xfId="0" applyFont="1" applyAlignment="1">
      <alignment horizontal="left" indent="1"/>
    </xf>
    <xf numFmtId="0" fontId="190" fillId="0" borderId="135" xfId="742" applyFont="1" applyBorder="1"/>
    <xf numFmtId="0" fontId="8" fillId="0" borderId="2" xfId="742" applyBorder="1"/>
    <xf numFmtId="0" fontId="8" fillId="0" borderId="136" xfId="742" applyBorder="1"/>
    <xf numFmtId="0" fontId="4" fillId="0" borderId="10" xfId="742" applyFont="1" applyBorder="1"/>
    <xf numFmtId="3" fontId="8" fillId="0" borderId="0" xfId="742" applyNumberFormat="1" applyBorder="1"/>
    <xf numFmtId="0" fontId="8" fillId="0" borderId="8" xfId="742" applyBorder="1"/>
    <xf numFmtId="9" fontId="160" fillId="45" borderId="137" xfId="15" applyNumberFormat="1" applyFont="1" applyFill="1" applyBorder="1"/>
    <xf numFmtId="0" fontId="8" fillId="0" borderId="4" xfId="742" applyBorder="1"/>
    <xf numFmtId="0" fontId="8" fillId="0" borderId="9" xfId="742" applyBorder="1"/>
    <xf numFmtId="41" fontId="160" fillId="0" borderId="34" xfId="1" applyNumberFormat="1" applyFont="1" applyFill="1" applyBorder="1"/>
    <xf numFmtId="41" fontId="160" fillId="38" borderId="49" xfId="1" applyNumberFormat="1" applyFont="1" applyFill="1" applyBorder="1"/>
    <xf numFmtId="17" fontId="180" fillId="40" borderId="48" xfId="10" applyNumberFormat="1" applyFont="1" applyFill="1" applyBorder="1" applyAlignment="1">
      <alignment horizontal="right"/>
    </xf>
    <xf numFmtId="0" fontId="196" fillId="0" borderId="0" xfId="0" applyFont="1" applyBorder="1" applyAlignment="1">
      <alignment vertical="center" wrapText="1"/>
    </xf>
    <xf numFmtId="0" fontId="197" fillId="0" borderId="0" xfId="0" applyFont="1" applyBorder="1" applyAlignment="1">
      <alignment vertical="center" wrapText="1"/>
    </xf>
    <xf numFmtId="0" fontId="184" fillId="0" borderId="0" xfId="0" applyFont="1" applyAlignment="1">
      <alignment vertical="center"/>
    </xf>
    <xf numFmtId="0" fontId="184" fillId="0" borderId="0" xfId="0" applyFont="1"/>
    <xf numFmtId="0" fontId="160" fillId="0" borderId="60" xfId="0" applyFont="1" applyFill="1" applyBorder="1" applyAlignment="1">
      <alignment horizontal="left"/>
    </xf>
    <xf numFmtId="41" fontId="160" fillId="0" borderId="35" xfId="1" applyNumberFormat="1" applyFont="1" applyFill="1" applyBorder="1"/>
    <xf numFmtId="41" fontId="160" fillId="38" borderId="52" xfId="1" applyNumberFormat="1" applyFont="1" applyFill="1" applyBorder="1"/>
    <xf numFmtId="166" fontId="184" fillId="0" borderId="64" xfId="1" applyNumberFormat="1" applyFont="1" applyFill="1" applyBorder="1" applyAlignment="1">
      <alignment horizontal="right" indent="3"/>
    </xf>
    <xf numFmtId="0" fontId="195" fillId="48" borderId="140" xfId="0" applyFont="1" applyFill="1" applyBorder="1" applyAlignment="1">
      <alignment horizontal="left"/>
    </xf>
    <xf numFmtId="41" fontId="195" fillId="48" borderId="32" xfId="1" applyNumberFormat="1" applyFont="1" applyFill="1" applyBorder="1"/>
    <xf numFmtId="41" fontId="195" fillId="48" borderId="141" xfId="1" applyNumberFormat="1" applyFont="1" applyFill="1" applyBorder="1"/>
    <xf numFmtId="0" fontId="198" fillId="45" borderId="14" xfId="0" applyFont="1" applyFill="1" applyBorder="1"/>
    <xf numFmtId="166" fontId="160" fillId="45" borderId="71" xfId="1" applyNumberFormat="1" applyFont="1" applyFill="1" applyBorder="1"/>
    <xf numFmtId="0" fontId="1" fillId="0" borderId="0" xfId="10" applyFont="1"/>
    <xf numFmtId="259" fontId="189" fillId="45" borderId="101" xfId="5" applyNumberFormat="1" applyFont="1" applyFill="1" applyBorder="1" applyAlignment="1">
      <alignment horizontal="center"/>
    </xf>
    <xf numFmtId="259" fontId="189" fillId="45" borderId="101" xfId="10" applyNumberFormat="1" applyFont="1" applyFill="1" applyBorder="1" applyAlignment="1">
      <alignment horizontal="center"/>
    </xf>
    <xf numFmtId="259" fontId="189" fillId="45" borderId="102" xfId="10" applyNumberFormat="1" applyFont="1" applyFill="1" applyBorder="1" applyAlignment="1">
      <alignment horizontal="center"/>
    </xf>
    <xf numFmtId="0" fontId="1" fillId="0" borderId="0" xfId="10" applyFont="1" applyFill="1"/>
    <xf numFmtId="166" fontId="160" fillId="45" borderId="38" xfId="14" applyNumberFormat="1" applyFont="1" applyFill="1" applyBorder="1"/>
    <xf numFmtId="166" fontId="160" fillId="45" borderId="101" xfId="14" applyNumberFormat="1" applyFont="1" applyFill="1" applyBorder="1" applyAlignment="1">
      <alignment horizontal="center"/>
    </xf>
    <xf numFmtId="0" fontId="160" fillId="0" borderId="70" xfId="10" applyFont="1" applyFill="1" applyBorder="1" applyAlignment="1">
      <alignment horizontal="left" indent="1"/>
    </xf>
    <xf numFmtId="166" fontId="160" fillId="45" borderId="70" xfId="1" applyNumberFormat="1" applyFont="1" applyFill="1" applyBorder="1"/>
    <xf numFmtId="166" fontId="160" fillId="45" borderId="64" xfId="1" applyNumberFormat="1" applyFont="1" applyFill="1" applyBorder="1"/>
    <xf numFmtId="166" fontId="160" fillId="45" borderId="142" xfId="1" applyNumberFormat="1" applyFont="1" applyFill="1" applyBorder="1" applyAlignment="1">
      <alignment horizontal="center"/>
    </xf>
    <xf numFmtId="166" fontId="160" fillId="0" borderId="55" xfId="10" applyNumberFormat="1" applyFont="1" applyFill="1" applyBorder="1"/>
    <xf numFmtId="166" fontId="160" fillId="0" borderId="67" xfId="10" applyNumberFormat="1" applyFont="1" applyFill="1" applyBorder="1"/>
    <xf numFmtId="166" fontId="160" fillId="0" borderId="50" xfId="10" applyNumberFormat="1" applyFont="1" applyFill="1" applyBorder="1"/>
    <xf numFmtId="166" fontId="160" fillId="45" borderId="37" xfId="14" applyNumberFormat="1" applyFont="1" applyFill="1" applyBorder="1"/>
    <xf numFmtId="166" fontId="160" fillId="45" borderId="34" xfId="14" applyNumberFormat="1" applyFont="1" applyFill="1" applyBorder="1"/>
    <xf numFmtId="9" fontId="22" fillId="0" borderId="0" xfId="5" applyFont="1"/>
    <xf numFmtId="0" fontId="180" fillId="40" borderId="68" xfId="10" applyFont="1" applyFill="1" applyBorder="1" applyAlignment="1"/>
    <xf numFmtId="17" fontId="175" fillId="40" borderId="69" xfId="14" applyNumberFormat="1" applyFont="1" applyFill="1" applyBorder="1" applyAlignment="1">
      <alignment horizontal="right"/>
    </xf>
    <xf numFmtId="9" fontId="160" fillId="0" borderId="67" xfId="5" applyNumberFormat="1" applyFont="1" applyFill="1" applyBorder="1" applyAlignment="1">
      <alignment horizontal="left" indent="1"/>
    </xf>
    <xf numFmtId="9" fontId="189" fillId="0" borderId="55" xfId="5" applyNumberFormat="1" applyFont="1" applyFill="1" applyBorder="1"/>
    <xf numFmtId="17" fontId="175" fillId="40" borderId="68" xfId="14" applyNumberFormat="1" applyFont="1" applyFill="1" applyBorder="1" applyAlignment="1">
      <alignment horizontal="right"/>
    </xf>
    <xf numFmtId="17" fontId="175" fillId="40" borderId="42" xfId="14" applyNumberFormat="1" applyFont="1" applyFill="1" applyBorder="1" applyAlignment="1">
      <alignment horizontal="right"/>
    </xf>
    <xf numFmtId="9" fontId="160" fillId="45" borderId="37" xfId="0" applyNumberFormat="1" applyFont="1" applyFill="1" applyBorder="1"/>
    <xf numFmtId="9" fontId="160" fillId="45" borderId="34" xfId="0" applyNumberFormat="1" applyFont="1" applyFill="1" applyBorder="1"/>
    <xf numFmtId="9" fontId="160" fillId="45" borderId="38" xfId="0" applyNumberFormat="1" applyFont="1" applyFill="1" applyBorder="1"/>
    <xf numFmtId="9" fontId="160" fillId="45" borderId="37" xfId="15" applyNumberFormat="1" applyFont="1" applyFill="1" applyBorder="1"/>
    <xf numFmtId="9" fontId="189" fillId="0" borderId="67" xfId="5" applyNumberFormat="1" applyFont="1" applyFill="1" applyBorder="1"/>
    <xf numFmtId="9" fontId="189" fillId="0" borderId="50" xfId="5" applyNumberFormat="1" applyFont="1" applyFill="1" applyBorder="1"/>
    <xf numFmtId="166" fontId="160" fillId="45" borderId="38" xfId="1" applyNumberFormat="1" applyFont="1" applyFill="1" applyBorder="1"/>
    <xf numFmtId="9" fontId="160" fillId="45" borderId="37" xfId="5" applyFont="1" applyFill="1" applyBorder="1"/>
    <xf numFmtId="9" fontId="160" fillId="45" borderId="34" xfId="5" applyFont="1" applyFill="1" applyBorder="1"/>
    <xf numFmtId="166" fontId="160" fillId="45" borderId="37" xfId="1" applyNumberFormat="1" applyFont="1" applyFill="1" applyBorder="1"/>
    <xf numFmtId="166" fontId="160" fillId="45" borderId="34" xfId="1" applyNumberFormat="1" applyFont="1" applyFill="1" applyBorder="1"/>
    <xf numFmtId="17" fontId="175" fillId="40" borderId="100" xfId="14" applyNumberFormat="1" applyFont="1" applyFill="1" applyBorder="1" applyAlignment="1">
      <alignment horizontal="center"/>
    </xf>
    <xf numFmtId="166" fontId="160" fillId="45" borderId="101" xfId="1" applyNumberFormat="1" applyFont="1" applyFill="1" applyBorder="1" applyAlignment="1">
      <alignment horizontal="center"/>
    </xf>
    <xf numFmtId="166" fontId="160" fillId="0" borderId="101" xfId="1" applyNumberFormat="1" applyFont="1" applyBorder="1" applyAlignment="1">
      <alignment horizontal="center"/>
    </xf>
    <xf numFmtId="0" fontId="158" fillId="14" borderId="0" xfId="0" applyFont="1" applyFill="1" applyAlignment="1">
      <alignment vertical="center"/>
    </xf>
    <xf numFmtId="0" fontId="206" fillId="49" borderId="14" xfId="0" applyFont="1" applyFill="1" applyBorder="1"/>
    <xf numFmtId="165" fontId="206" fillId="49" borderId="14" xfId="1" applyFont="1" applyFill="1" applyBorder="1"/>
    <xf numFmtId="168" fontId="184" fillId="46" borderId="103" xfId="5" applyNumberFormat="1" applyFont="1" applyFill="1" applyBorder="1" applyAlignment="1">
      <alignment horizontal="right" vertical="center"/>
    </xf>
    <xf numFmtId="165" fontId="184" fillId="46" borderId="103" xfId="1" applyFont="1" applyFill="1" applyBorder="1" applyAlignment="1">
      <alignment horizontal="right" vertical="center"/>
    </xf>
    <xf numFmtId="0" fontId="182" fillId="37" borderId="56" xfId="0" applyFont="1" applyFill="1" applyBorder="1"/>
    <xf numFmtId="17" fontId="182" fillId="37" borderId="57" xfId="0" applyNumberFormat="1" applyFont="1" applyFill="1" applyBorder="1" applyAlignment="1">
      <alignment horizontal="right"/>
    </xf>
    <xf numFmtId="17" fontId="182" fillId="37" borderId="58" xfId="0" applyNumberFormat="1" applyFont="1" applyFill="1" applyBorder="1" applyAlignment="1">
      <alignment horizontal="right"/>
    </xf>
    <xf numFmtId="0" fontId="184" fillId="0" borderId="59" xfId="0" applyFont="1" applyBorder="1" applyAlignment="1">
      <alignment horizontal="left" indent="1"/>
    </xf>
    <xf numFmtId="166" fontId="184" fillId="0" borderId="34" xfId="1" applyNumberFormat="1" applyFont="1" applyBorder="1"/>
    <xf numFmtId="166" fontId="184" fillId="0" borderId="49" xfId="1" applyNumberFormat="1" applyFont="1" applyBorder="1"/>
    <xf numFmtId="0" fontId="182" fillId="36" borderId="61" xfId="0" applyFont="1" applyFill="1" applyBorder="1"/>
    <xf numFmtId="166" fontId="182" fillId="36" borderId="62" xfId="1" applyNumberFormat="1" applyFont="1" applyFill="1" applyBorder="1"/>
    <xf numFmtId="166" fontId="182" fillId="36" borderId="63" xfId="1" applyNumberFormat="1" applyFont="1" applyFill="1" applyBorder="1"/>
    <xf numFmtId="0" fontId="184" fillId="35" borderId="53" xfId="0" applyFont="1" applyFill="1" applyBorder="1"/>
    <xf numFmtId="0" fontId="184" fillId="35" borderId="46" xfId="0" applyFont="1" applyFill="1" applyBorder="1"/>
    <xf numFmtId="0" fontId="184" fillId="0" borderId="46" xfId="0" applyFont="1" applyBorder="1"/>
    <xf numFmtId="0" fontId="184" fillId="33" borderId="46" xfId="0" applyFont="1" applyFill="1" applyBorder="1"/>
    <xf numFmtId="166" fontId="184" fillId="33" borderId="34" xfId="1" applyNumberFormat="1" applyFont="1" applyFill="1" applyBorder="1"/>
    <xf numFmtId="166" fontId="184" fillId="33" borderId="49" xfId="1" applyNumberFormat="1" applyFont="1" applyFill="1" applyBorder="1"/>
    <xf numFmtId="0" fontId="184" fillId="0" borderId="51" xfId="0" applyFont="1" applyBorder="1"/>
    <xf numFmtId="166" fontId="184" fillId="0" borderId="35" xfId="1" applyNumberFormat="1" applyFont="1" applyBorder="1"/>
    <xf numFmtId="166" fontId="184" fillId="0" borderId="52" xfId="1" applyNumberFormat="1" applyFont="1" applyBorder="1"/>
    <xf numFmtId="0" fontId="184" fillId="33" borderId="47" xfId="0" applyFont="1" applyFill="1" applyBorder="1"/>
    <xf numFmtId="166" fontId="184" fillId="33" borderId="43" xfId="1" applyNumberFormat="1" applyFont="1" applyFill="1" applyBorder="1"/>
    <xf numFmtId="166" fontId="184" fillId="33" borderId="54" xfId="1" applyNumberFormat="1" applyFont="1" applyFill="1" applyBorder="1"/>
    <xf numFmtId="0" fontId="184" fillId="35" borderId="59" xfId="0" applyFont="1" applyFill="1" applyBorder="1"/>
    <xf numFmtId="166" fontId="184" fillId="35" borderId="34" xfId="1" applyNumberFormat="1" applyFont="1" applyFill="1" applyBorder="1"/>
    <xf numFmtId="166" fontId="184" fillId="35" borderId="49" xfId="1" applyNumberFormat="1" applyFont="1" applyFill="1" applyBorder="1"/>
    <xf numFmtId="0" fontId="184" fillId="0" borderId="59" xfId="0" applyFont="1" applyBorder="1"/>
    <xf numFmtId="0" fontId="207" fillId="40" borderId="48" xfId="10" applyFont="1" applyFill="1" applyBorder="1"/>
    <xf numFmtId="17" fontId="207" fillId="40" borderId="48" xfId="10" applyNumberFormat="1" applyFont="1" applyFill="1" applyBorder="1" applyAlignment="1">
      <alignment horizontal="right"/>
    </xf>
    <xf numFmtId="0" fontId="207" fillId="40" borderId="48" xfId="10" applyFont="1" applyFill="1" applyBorder="1" applyAlignment="1">
      <alignment horizontal="right"/>
    </xf>
    <xf numFmtId="0" fontId="184" fillId="0" borderId="68" xfId="0" applyFont="1" applyFill="1" applyBorder="1" applyAlignment="1">
      <alignment horizontal="left"/>
    </xf>
    <xf numFmtId="41" fontId="184" fillId="0" borderId="42" xfId="1" applyNumberFormat="1" applyFont="1" applyFill="1" applyBorder="1" applyAlignment="1">
      <alignment horizontal="right"/>
    </xf>
    <xf numFmtId="41" fontId="184" fillId="38" borderId="69" xfId="1" applyNumberFormat="1" applyFont="1" applyFill="1" applyBorder="1" applyAlignment="1">
      <alignment horizontal="right"/>
    </xf>
    <xf numFmtId="0" fontId="184" fillId="14" borderId="68" xfId="0" applyFont="1" applyFill="1" applyBorder="1" applyAlignment="1">
      <alignment horizontal="left"/>
    </xf>
    <xf numFmtId="41" fontId="184" fillId="14" borderId="42" xfId="1" applyNumberFormat="1" applyFont="1" applyFill="1" applyBorder="1" applyAlignment="1">
      <alignment horizontal="right"/>
    </xf>
    <xf numFmtId="41" fontId="184" fillId="14" borderId="69" xfId="1" applyNumberFormat="1" applyFont="1" applyFill="1" applyBorder="1" applyAlignment="1">
      <alignment horizontal="right"/>
    </xf>
    <xf numFmtId="0" fontId="184" fillId="0" borderId="37" xfId="0" applyFont="1" applyFill="1" applyBorder="1" applyAlignment="1">
      <alignment horizontal="left"/>
    </xf>
    <xf numFmtId="41" fontId="184" fillId="0" borderId="34" xfId="1" applyNumberFormat="1" applyFont="1" applyFill="1" applyBorder="1" applyAlignment="1">
      <alignment horizontal="right"/>
    </xf>
    <xf numFmtId="41" fontId="184" fillId="38" borderId="38" xfId="1" applyNumberFormat="1" applyFont="1" applyFill="1" applyBorder="1" applyAlignment="1">
      <alignment horizontal="right"/>
    </xf>
    <xf numFmtId="0" fontId="184" fillId="0" borderId="67" xfId="0" applyFont="1" applyFill="1" applyBorder="1" applyAlignment="1">
      <alignment horizontal="left"/>
    </xf>
    <xf numFmtId="41" fontId="184" fillId="38" borderId="55" xfId="1" applyNumberFormat="1" applyFont="1" applyFill="1" applyBorder="1" applyAlignment="1">
      <alignment horizontal="right"/>
    </xf>
    <xf numFmtId="0" fontId="182" fillId="0" borderId="0" xfId="0" applyFont="1" applyFill="1" applyBorder="1" applyAlignment="1">
      <alignment horizontal="left"/>
    </xf>
    <xf numFmtId="41" fontId="182" fillId="0" borderId="0" xfId="1" applyNumberFormat="1" applyFont="1" applyFill="1" applyBorder="1" applyAlignment="1">
      <alignment horizontal="right"/>
    </xf>
    <xf numFmtId="41" fontId="184" fillId="0" borderId="0" xfId="0" applyNumberFormat="1" applyFont="1" applyFill="1"/>
    <xf numFmtId="41" fontId="207" fillId="40" borderId="48" xfId="10" applyNumberFormat="1" applyFont="1" applyFill="1" applyBorder="1" applyAlignment="1">
      <alignment horizontal="right"/>
    </xf>
    <xf numFmtId="41" fontId="184" fillId="0" borderId="50" xfId="1" applyNumberFormat="1" applyFont="1" applyFill="1" applyBorder="1" applyAlignment="1">
      <alignment horizontal="right"/>
    </xf>
    <xf numFmtId="10" fontId="184" fillId="0" borderId="50" xfId="5" applyNumberFormat="1" applyFont="1" applyFill="1" applyBorder="1" applyAlignment="1">
      <alignment horizontal="right"/>
    </xf>
    <xf numFmtId="10" fontId="184" fillId="38" borderId="55" xfId="5" applyNumberFormat="1" applyFont="1" applyFill="1" applyBorder="1" applyAlignment="1">
      <alignment horizontal="right"/>
    </xf>
    <xf numFmtId="0" fontId="184" fillId="0" borderId="0" xfId="0" applyFont="1" applyFill="1"/>
    <xf numFmtId="0" fontId="182" fillId="0" borderId="48" xfId="0" applyFont="1" applyFill="1" applyBorder="1" applyAlignment="1">
      <alignment horizontal="left"/>
    </xf>
    <xf numFmtId="41" fontId="182" fillId="0" borderId="44" xfId="0" applyNumberFormat="1" applyFont="1" applyBorder="1"/>
    <xf numFmtId="41" fontId="182" fillId="38" borderId="45" xfId="0" applyNumberFormat="1" applyFont="1" applyFill="1" applyBorder="1"/>
    <xf numFmtId="0" fontId="182" fillId="0" borderId="70" xfId="10" applyFont="1" applyBorder="1" applyAlignment="1">
      <alignment horizontal="left"/>
    </xf>
    <xf numFmtId="41" fontId="182" fillId="0" borderId="64" xfId="2" applyNumberFormat="1" applyFont="1" applyFill="1" applyBorder="1" applyAlignment="1">
      <alignment horizontal="right"/>
    </xf>
    <xf numFmtId="41" fontId="182" fillId="38" borderId="71" xfId="2" applyNumberFormat="1" applyFont="1" applyFill="1" applyBorder="1" applyAlignment="1">
      <alignment horizontal="right"/>
    </xf>
    <xf numFmtId="41" fontId="184" fillId="0" borderId="34" xfId="1" applyNumberFormat="1" applyFont="1" applyFill="1" applyBorder="1"/>
    <xf numFmtId="41" fontId="184" fillId="38" borderId="38" xfId="1" applyNumberFormat="1" applyFont="1" applyFill="1" applyBorder="1"/>
    <xf numFmtId="0" fontId="182" fillId="0" borderId="39" xfId="0" applyFont="1" applyFill="1" applyBorder="1" applyAlignment="1">
      <alignment horizontal="left"/>
    </xf>
    <xf numFmtId="41" fontId="182" fillId="0" borderId="40" xfId="1" applyNumberFormat="1" applyFont="1" applyFill="1" applyBorder="1"/>
    <xf numFmtId="41" fontId="182" fillId="0" borderId="41" xfId="1" applyNumberFormat="1" applyFont="1" applyFill="1" applyBorder="1"/>
    <xf numFmtId="0" fontId="182" fillId="0" borderId="74" xfId="0" applyFont="1" applyFill="1" applyBorder="1" applyAlignment="1">
      <alignment horizontal="left"/>
    </xf>
    <xf numFmtId="41" fontId="182" fillId="0" borderId="75" xfId="1" applyNumberFormat="1" applyFont="1" applyBorder="1"/>
    <xf numFmtId="41" fontId="182" fillId="38" borderId="76" xfId="1" applyNumberFormat="1" applyFont="1" applyFill="1" applyBorder="1"/>
    <xf numFmtId="0" fontId="182" fillId="0" borderId="70" xfId="0" applyFont="1" applyFill="1" applyBorder="1" applyAlignment="1">
      <alignment horizontal="left"/>
    </xf>
    <xf numFmtId="41" fontId="182" fillId="0" borderId="80" xfId="1" applyNumberFormat="1" applyFont="1" applyFill="1" applyBorder="1" applyAlignment="1">
      <alignment horizontal="right"/>
    </xf>
    <xf numFmtId="41" fontId="182" fillId="38" borderId="81" xfId="1" applyNumberFormat="1" applyFont="1" applyFill="1" applyBorder="1" applyAlignment="1">
      <alignment horizontal="right"/>
    </xf>
    <xf numFmtId="0" fontId="208" fillId="0" borderId="37" xfId="0" applyFont="1" applyFill="1" applyBorder="1" applyAlignment="1">
      <alignment horizontal="left"/>
    </xf>
    <xf numFmtId="41" fontId="208" fillId="0" borderId="34" xfId="1" applyNumberFormat="1" applyFont="1" applyFill="1" applyBorder="1"/>
    <xf numFmtId="41" fontId="208" fillId="38" borderId="38" xfId="1" applyNumberFormat="1" applyFont="1" applyFill="1" applyBorder="1"/>
    <xf numFmtId="0" fontId="182" fillId="0" borderId="77" xfId="10" applyFont="1" applyBorder="1" applyAlignment="1">
      <alignment horizontal="left"/>
    </xf>
    <xf numFmtId="41" fontId="182" fillId="0" borderId="78" xfId="1" applyNumberFormat="1" applyFont="1" applyFill="1" applyBorder="1" applyAlignment="1">
      <alignment horizontal="right"/>
    </xf>
    <xf numFmtId="41" fontId="182" fillId="38" borderId="79" xfId="1" applyNumberFormat="1" applyFont="1" applyFill="1" applyBorder="1" applyAlignment="1">
      <alignment horizontal="right"/>
    </xf>
    <xf numFmtId="0" fontId="184" fillId="0" borderId="72" xfId="0" applyFont="1" applyFill="1" applyBorder="1" applyAlignment="1">
      <alignment horizontal="left"/>
    </xf>
    <xf numFmtId="41" fontId="184" fillId="0" borderId="66" xfId="1" applyNumberFormat="1" applyFont="1" applyFill="1" applyBorder="1"/>
    <xf numFmtId="41" fontId="184" fillId="38" borderId="73" xfId="1" applyNumberFormat="1" applyFont="1" applyFill="1" applyBorder="1"/>
    <xf numFmtId="0" fontId="182" fillId="41" borderId="39" xfId="0" applyFont="1" applyFill="1" applyBorder="1" applyAlignment="1">
      <alignment horizontal="left"/>
    </xf>
    <xf numFmtId="41" fontId="182" fillId="41" borderId="40" xfId="1" applyNumberFormat="1" applyFont="1" applyFill="1" applyBorder="1"/>
    <xf numFmtId="41" fontId="182" fillId="41" borderId="41" xfId="1" applyNumberFormat="1" applyFont="1" applyFill="1" applyBorder="1"/>
    <xf numFmtId="41" fontId="184" fillId="0" borderId="0" xfId="0" applyNumberFormat="1" applyFont="1"/>
    <xf numFmtId="0" fontId="182" fillId="0" borderId="60" xfId="0" applyFont="1" applyFill="1" applyBorder="1" applyAlignment="1">
      <alignment horizontal="left"/>
    </xf>
    <xf numFmtId="41" fontId="182" fillId="0" borderId="35" xfId="0" applyNumberFormat="1" applyFont="1" applyBorder="1"/>
    <xf numFmtId="41" fontId="182" fillId="38" borderId="52" xfId="0" applyNumberFormat="1" applyFont="1" applyFill="1" applyBorder="1"/>
    <xf numFmtId="0" fontId="182" fillId="0" borderId="86" xfId="10" applyFont="1" applyBorder="1" applyAlignment="1">
      <alignment horizontal="left"/>
    </xf>
    <xf numFmtId="41" fontId="182" fillId="38" borderId="87" xfId="2" applyNumberFormat="1" applyFont="1" applyFill="1" applyBorder="1" applyAlignment="1">
      <alignment horizontal="right"/>
    </xf>
    <xf numFmtId="0" fontId="184" fillId="0" borderId="59" xfId="0" applyFont="1" applyFill="1" applyBorder="1" applyAlignment="1">
      <alignment horizontal="left"/>
    </xf>
    <xf numFmtId="41" fontId="184" fillId="38" borderId="49" xfId="1" applyNumberFormat="1" applyFont="1" applyFill="1" applyBorder="1"/>
    <xf numFmtId="0" fontId="182" fillId="0" borderId="88" xfId="0" applyFont="1" applyFill="1" applyBorder="1" applyAlignment="1">
      <alignment horizontal="left"/>
    </xf>
    <xf numFmtId="41" fontId="182" fillId="0" borderId="40" xfId="1" applyNumberFormat="1" applyFont="1" applyBorder="1"/>
    <xf numFmtId="41" fontId="182" fillId="38" borderId="89" xfId="1" applyNumberFormat="1" applyFont="1" applyFill="1" applyBorder="1"/>
    <xf numFmtId="0" fontId="184" fillId="0" borderId="90" xfId="0" applyFont="1" applyFill="1" applyBorder="1" applyAlignment="1">
      <alignment horizontal="left" indent="1"/>
    </xf>
    <xf numFmtId="41" fontId="184" fillId="0" borderId="75" xfId="1" applyNumberFormat="1" applyFont="1" applyFill="1" applyBorder="1"/>
    <xf numFmtId="41" fontId="184" fillId="38" borderId="91" xfId="1" applyNumberFormat="1" applyFont="1" applyFill="1" applyBorder="1"/>
    <xf numFmtId="0" fontId="182" fillId="0" borderId="86" xfId="10" applyFont="1" applyBorder="1"/>
    <xf numFmtId="41" fontId="184" fillId="0" borderId="64" xfId="1" applyNumberFormat="1" applyFont="1" applyFill="1" applyBorder="1"/>
    <xf numFmtId="41" fontId="184" fillId="38" borderId="87" xfId="1" applyNumberFormat="1" applyFont="1" applyFill="1" applyBorder="1"/>
    <xf numFmtId="0" fontId="182" fillId="41" borderId="88" xfId="0" applyFont="1" applyFill="1" applyBorder="1" applyAlignment="1">
      <alignment horizontal="left"/>
    </xf>
    <xf numFmtId="41" fontId="182" fillId="41" borderId="89" xfId="1" applyNumberFormat="1" applyFont="1" applyFill="1" applyBorder="1"/>
    <xf numFmtId="41" fontId="182" fillId="0" borderId="0" xfId="1" applyNumberFormat="1" applyFont="1" applyBorder="1"/>
    <xf numFmtId="41" fontId="184" fillId="0" borderId="0" xfId="1" applyNumberFormat="1" applyFont="1" applyFill="1"/>
    <xf numFmtId="0" fontId="207" fillId="40" borderId="95" xfId="10" applyFont="1" applyFill="1" applyBorder="1"/>
    <xf numFmtId="41" fontId="207" fillId="40" borderId="138" xfId="10" applyNumberFormat="1" applyFont="1" applyFill="1" applyBorder="1" applyAlignment="1">
      <alignment horizontal="right"/>
    </xf>
    <xf numFmtId="41" fontId="207" fillId="40" borderId="139" xfId="10" applyNumberFormat="1" applyFont="1" applyFill="1" applyBorder="1" applyAlignment="1">
      <alignment horizontal="right"/>
    </xf>
    <xf numFmtId="41" fontId="184" fillId="0" borderId="34" xfId="1" applyNumberFormat="1" applyFont="1" applyBorder="1"/>
    <xf numFmtId="41" fontId="184" fillId="36" borderId="49" xfId="1" applyNumberFormat="1" applyFont="1" applyFill="1" applyBorder="1"/>
    <xf numFmtId="0" fontId="182" fillId="41" borderId="83" xfId="0" applyFont="1" applyFill="1" applyBorder="1" applyAlignment="1">
      <alignment horizontal="left"/>
    </xf>
    <xf numFmtId="41" fontId="182" fillId="41" borderId="84" xfId="1" applyNumberFormat="1" applyFont="1" applyFill="1" applyBorder="1"/>
    <xf numFmtId="41" fontId="182" fillId="41" borderId="85" xfId="1" applyNumberFormat="1" applyFont="1" applyFill="1" applyBorder="1"/>
    <xf numFmtId="0" fontId="184" fillId="0" borderId="0" xfId="0" applyFont="1" applyBorder="1"/>
    <xf numFmtId="41" fontId="184" fillId="0" borderId="0" xfId="1" applyNumberFormat="1" applyFont="1"/>
    <xf numFmtId="0" fontId="184" fillId="0" borderId="82" xfId="0" applyFont="1" applyBorder="1"/>
    <xf numFmtId="41" fontId="184" fillId="0" borderId="43" xfId="1" applyNumberFormat="1" applyFont="1" applyBorder="1"/>
    <xf numFmtId="0" fontId="184" fillId="0" borderId="0" xfId="0" applyFont="1" applyFill="1" applyBorder="1"/>
    <xf numFmtId="0" fontId="182" fillId="41" borderId="92" xfId="0" applyFont="1" applyFill="1" applyBorder="1"/>
    <xf numFmtId="41" fontId="182" fillId="41" borderId="93" xfId="1" applyNumberFormat="1" applyFont="1" applyFill="1" applyBorder="1"/>
    <xf numFmtId="41" fontId="182" fillId="36" borderId="94" xfId="1" applyNumberFormat="1" applyFont="1" applyFill="1" applyBorder="1"/>
    <xf numFmtId="0" fontId="182" fillId="0" borderId="0" xfId="0" applyFont="1" applyBorder="1"/>
    <xf numFmtId="41" fontId="182" fillId="0" borderId="0" xfId="1" applyNumberFormat="1" applyFont="1"/>
    <xf numFmtId="0" fontId="182" fillId="0" borderId="0" xfId="0" applyFont="1"/>
    <xf numFmtId="0" fontId="185" fillId="0" borderId="0" xfId="0" applyFont="1"/>
    <xf numFmtId="0" fontId="182" fillId="37" borderId="95" xfId="0" applyFont="1" applyFill="1" applyBorder="1"/>
    <xf numFmtId="17" fontId="182" fillId="37" borderId="96" xfId="0" applyNumberFormat="1" applyFont="1" applyFill="1" applyBorder="1" applyAlignment="1">
      <alignment horizontal="right"/>
    </xf>
    <xf numFmtId="17" fontId="182" fillId="37" borderId="97" xfId="0" applyNumberFormat="1" applyFont="1" applyFill="1" applyBorder="1" applyAlignment="1">
      <alignment horizontal="right"/>
    </xf>
    <xf numFmtId="285" fontId="184" fillId="0" borderId="34" xfId="0" applyNumberFormat="1" applyFont="1" applyBorder="1"/>
    <xf numFmtId="285" fontId="184" fillId="0" borderId="49" xfId="0" applyNumberFormat="1" applyFont="1" applyBorder="1"/>
    <xf numFmtId="0" fontId="209" fillId="48" borderId="59" xfId="0" applyFont="1" applyFill="1" applyBorder="1"/>
    <xf numFmtId="285" fontId="184" fillId="48" borderId="34" xfId="0" applyNumberFormat="1" applyFont="1" applyFill="1" applyBorder="1"/>
    <xf numFmtId="285" fontId="184" fillId="48" borderId="49" xfId="0" applyNumberFormat="1" applyFont="1" applyFill="1" applyBorder="1"/>
    <xf numFmtId="166" fontId="184" fillId="0" borderId="59" xfId="1" applyNumberFormat="1" applyFont="1" applyBorder="1" applyAlignment="1">
      <alignment horizontal="left" indent="1"/>
    </xf>
    <xf numFmtId="0" fontId="182" fillId="36" borderId="59" xfId="0" applyFont="1" applyFill="1" applyBorder="1"/>
    <xf numFmtId="166" fontId="182" fillId="36" borderId="34" xfId="1" applyNumberFormat="1" applyFont="1" applyFill="1" applyBorder="1"/>
    <xf numFmtId="166" fontId="182" fillId="36" borderId="49" xfId="1" applyNumberFormat="1" applyFont="1" applyFill="1" applyBorder="1"/>
    <xf numFmtId="0" fontId="184" fillId="0" borderId="59" xfId="0" applyFont="1" applyBorder="1" applyAlignment="1">
      <alignment horizontal="left" indent="2"/>
    </xf>
    <xf numFmtId="285" fontId="184" fillId="0" borderId="59" xfId="0" applyNumberFormat="1" applyFont="1" applyBorder="1"/>
    <xf numFmtId="285" fontId="182" fillId="36" borderId="59" xfId="0" applyNumberFormat="1" applyFont="1" applyFill="1" applyBorder="1"/>
    <xf numFmtId="0" fontId="182" fillId="39" borderId="0" xfId="0" applyFont="1" applyFill="1" applyBorder="1"/>
    <xf numFmtId="284" fontId="182" fillId="39" borderId="0" xfId="0" applyNumberFormat="1" applyFont="1" applyFill="1" applyBorder="1"/>
    <xf numFmtId="285" fontId="182" fillId="39" borderId="0" xfId="0" applyNumberFormat="1" applyFont="1" applyFill="1" applyBorder="1"/>
    <xf numFmtId="0" fontId="202" fillId="43" borderId="143" xfId="0" applyFont="1" applyFill="1" applyBorder="1" applyAlignment="1" applyProtection="1">
      <alignment vertical="top" wrapText="1"/>
    </xf>
    <xf numFmtId="0" fontId="202" fillId="43" borderId="20" xfId="0" applyFont="1" applyFill="1" applyBorder="1" applyAlignment="1" applyProtection="1">
      <alignment vertical="top" wrapText="1"/>
    </xf>
    <xf numFmtId="0" fontId="202" fillId="43" borderId="151" xfId="0" applyFont="1" applyFill="1" applyBorder="1" applyAlignment="1" applyProtection="1">
      <alignment vertical="top" wrapText="1"/>
    </xf>
    <xf numFmtId="0" fontId="0" fillId="43" borderId="152" xfId="0" applyFill="1" applyBorder="1"/>
    <xf numFmtId="0" fontId="0" fillId="43" borderId="153" xfId="0" applyFill="1" applyBorder="1"/>
    <xf numFmtId="0" fontId="0" fillId="45" borderId="152" xfId="0" applyFill="1" applyBorder="1"/>
    <xf numFmtId="0" fontId="0" fillId="45" borderId="154" xfId="0" applyFill="1" applyBorder="1"/>
    <xf numFmtId="0" fontId="0" fillId="45" borderId="153" xfId="0" applyFill="1" applyBorder="1"/>
    <xf numFmtId="0" fontId="190" fillId="0" borderId="144" xfId="742" applyFont="1" applyBorder="1"/>
    <xf numFmtId="0" fontId="8" fillId="0" borderId="145" xfId="742" applyBorder="1"/>
    <xf numFmtId="0" fontId="8" fillId="0" borderId="146" xfId="742" applyBorder="1"/>
    <xf numFmtId="3" fontId="8" fillId="0" borderId="8" xfId="742" applyNumberFormat="1" applyBorder="1"/>
    <xf numFmtId="165" fontId="184" fillId="46" borderId="155" xfId="1" applyFont="1" applyFill="1" applyBorder="1" applyAlignment="1">
      <alignment horizontal="left" vertical="center"/>
    </xf>
    <xf numFmtId="0" fontId="8" fillId="0" borderId="148" xfId="742" applyBorder="1"/>
    <xf numFmtId="0" fontId="8" fillId="0" borderId="149" xfId="742" applyBorder="1"/>
    <xf numFmtId="0" fontId="184" fillId="46" borderId="34" xfId="0" applyFont="1" applyFill="1" applyBorder="1"/>
    <xf numFmtId="0" fontId="184" fillId="46" borderId="49" xfId="0" applyFont="1" applyFill="1" applyBorder="1"/>
    <xf numFmtId="166" fontId="184" fillId="46" borderId="34" xfId="1" applyNumberFormat="1" applyFont="1" applyFill="1" applyBorder="1"/>
    <xf numFmtId="166" fontId="184" fillId="46" borderId="49" xfId="1" applyNumberFormat="1" applyFont="1" applyFill="1" applyBorder="1"/>
    <xf numFmtId="0" fontId="214" fillId="50" borderId="151" xfId="0" applyFont="1" applyFill="1" applyBorder="1" applyAlignment="1">
      <alignment vertical="top" wrapText="1"/>
    </xf>
    <xf numFmtId="165" fontId="184" fillId="39" borderId="103" xfId="1" applyFont="1" applyFill="1" applyBorder="1" applyAlignment="1">
      <alignment horizontal="right" vertical="center"/>
    </xf>
    <xf numFmtId="0" fontId="214" fillId="50" borderId="143" xfId="0" applyFont="1" applyFill="1" applyBorder="1" applyAlignment="1">
      <alignment vertical="top" wrapText="1"/>
    </xf>
    <xf numFmtId="165" fontId="184" fillId="46" borderId="156" xfId="1" applyFont="1" applyFill="1" applyBorder="1" applyAlignment="1">
      <alignment horizontal="right" vertical="center"/>
    </xf>
    <xf numFmtId="9" fontId="184" fillId="46" borderId="143" xfId="0" applyNumberFormat="1" applyFont="1" applyFill="1" applyBorder="1" applyAlignment="1">
      <alignment horizontal="center"/>
    </xf>
    <xf numFmtId="165" fontId="184" fillId="46" borderId="157" xfId="1" applyFont="1" applyFill="1" applyBorder="1" applyAlignment="1">
      <alignment horizontal="right" vertical="center"/>
    </xf>
    <xf numFmtId="165" fontId="184" fillId="39" borderId="128" xfId="1" applyFont="1" applyFill="1" applyBorder="1" applyAlignment="1">
      <alignment horizontal="right" vertical="center"/>
    </xf>
    <xf numFmtId="165" fontId="184" fillId="0" borderId="50" xfId="1" applyNumberFormat="1" applyFont="1" applyFill="1" applyBorder="1" applyAlignment="1">
      <alignment horizontal="right"/>
    </xf>
    <xf numFmtId="0" fontId="0" fillId="0" borderId="0" xfId="0" applyFont="1" applyFill="1" applyBorder="1"/>
    <xf numFmtId="0" fontId="193" fillId="43" borderId="144" xfId="0" applyFont="1" applyFill="1" applyBorder="1" applyAlignment="1" applyProtection="1">
      <alignment horizontal="left" vertical="top" wrapText="1"/>
    </xf>
    <xf numFmtId="0" fontId="193" fillId="43" borderId="145" xfId="0" applyFont="1" applyFill="1" applyBorder="1" applyAlignment="1" applyProtection="1">
      <alignment horizontal="left" vertical="top" wrapText="1"/>
    </xf>
    <xf numFmtId="0" fontId="193" fillId="43" borderId="146" xfId="0" applyFont="1" applyFill="1" applyBorder="1" applyAlignment="1" applyProtection="1">
      <alignment horizontal="left" vertical="top" wrapText="1"/>
    </xf>
    <xf numFmtId="0" fontId="193" fillId="43" borderId="10" xfId="0" applyFont="1" applyFill="1" applyBorder="1" applyAlignment="1" applyProtection="1">
      <alignment horizontal="left" vertical="top" wrapText="1"/>
    </xf>
    <xf numFmtId="0" fontId="193" fillId="43" borderId="0" xfId="0" applyFont="1" applyFill="1" applyBorder="1" applyAlignment="1" applyProtection="1">
      <alignment horizontal="left" vertical="top" wrapText="1"/>
    </xf>
    <xf numFmtId="0" fontId="193" fillId="43" borderId="8" xfId="0" applyFont="1" applyFill="1" applyBorder="1" applyAlignment="1" applyProtection="1">
      <alignment horizontal="left" vertical="top" wrapText="1"/>
    </xf>
    <xf numFmtId="0" fontId="193" fillId="43" borderId="147" xfId="0" applyFont="1" applyFill="1" applyBorder="1" applyAlignment="1" applyProtection="1">
      <alignment horizontal="left" vertical="top" wrapText="1"/>
    </xf>
    <xf numFmtId="0" fontId="193" fillId="43" borderId="148" xfId="0" applyFont="1" applyFill="1" applyBorder="1" applyAlignment="1" applyProtection="1">
      <alignment horizontal="left" vertical="top" wrapText="1"/>
    </xf>
    <xf numFmtId="0" fontId="193" fillId="43" borderId="149" xfId="0" applyFont="1" applyFill="1" applyBorder="1" applyAlignment="1" applyProtection="1">
      <alignment horizontal="left" vertical="top" wrapText="1"/>
    </xf>
    <xf numFmtId="0" fontId="200" fillId="43" borderId="144" xfId="0" applyFont="1" applyFill="1" applyBorder="1" applyAlignment="1" applyProtection="1">
      <alignment horizontal="left" vertical="top" wrapText="1"/>
    </xf>
    <xf numFmtId="0" fontId="199" fillId="43" borderId="145" xfId="0" applyFont="1" applyFill="1" applyBorder="1" applyAlignment="1" applyProtection="1">
      <alignment horizontal="left" vertical="top" wrapText="1"/>
    </xf>
    <xf numFmtId="0" fontId="199" fillId="43" borderId="146" xfId="0" applyFont="1" applyFill="1" applyBorder="1" applyAlignment="1" applyProtection="1">
      <alignment horizontal="left" vertical="top" wrapText="1"/>
    </xf>
    <xf numFmtId="0" fontId="199" fillId="43" borderId="10" xfId="0" applyFont="1" applyFill="1" applyBorder="1" applyAlignment="1" applyProtection="1">
      <alignment horizontal="left" vertical="top" wrapText="1"/>
    </xf>
    <xf numFmtId="0" fontId="199" fillId="43" borderId="0" xfId="0" applyFont="1" applyFill="1" applyBorder="1" applyAlignment="1" applyProtection="1">
      <alignment horizontal="left" vertical="top" wrapText="1"/>
    </xf>
    <xf numFmtId="0" fontId="199" fillId="43" borderId="8" xfId="0" applyFont="1" applyFill="1" applyBorder="1" applyAlignment="1" applyProtection="1">
      <alignment horizontal="left" vertical="top" wrapText="1"/>
    </xf>
    <xf numFmtId="0" fontId="199" fillId="43" borderId="147" xfId="0" applyFont="1" applyFill="1" applyBorder="1" applyAlignment="1" applyProtection="1">
      <alignment horizontal="left" vertical="top" wrapText="1"/>
    </xf>
    <xf numFmtId="0" fontId="199" fillId="43" borderId="148" xfId="0" applyFont="1" applyFill="1" applyBorder="1" applyAlignment="1" applyProtection="1">
      <alignment horizontal="left" vertical="top" wrapText="1"/>
    </xf>
    <xf numFmtId="0" fontId="199" fillId="43" borderId="149" xfId="0" applyFont="1" applyFill="1" applyBorder="1" applyAlignment="1" applyProtection="1">
      <alignment horizontal="left" vertical="top" wrapText="1"/>
    </xf>
    <xf numFmtId="0" fontId="204" fillId="47" borderId="15" xfId="0" applyFont="1" applyFill="1" applyBorder="1" applyAlignment="1">
      <alignment horizontal="left"/>
    </xf>
    <xf numFmtId="0" fontId="204" fillId="47" borderId="18" xfId="0" applyFont="1" applyFill="1" applyBorder="1" applyAlignment="1">
      <alignment horizontal="left"/>
    </xf>
    <xf numFmtId="0" fontId="184" fillId="43" borderId="144" xfId="0" applyFont="1" applyFill="1" applyBorder="1" applyAlignment="1">
      <alignment horizontal="left" vertical="top" wrapText="1"/>
    </xf>
    <xf numFmtId="0" fontId="184" fillId="43" borderId="145" xfId="0" applyFont="1" applyFill="1" applyBorder="1" applyAlignment="1">
      <alignment horizontal="left" vertical="top" wrapText="1"/>
    </xf>
    <xf numFmtId="0" fontId="184" fillId="43" borderId="146" xfId="0" applyFont="1" applyFill="1" applyBorder="1" applyAlignment="1">
      <alignment horizontal="left" vertical="top" wrapText="1"/>
    </xf>
    <xf numFmtId="0" fontId="184" fillId="43" borderId="10" xfId="0" applyFont="1" applyFill="1" applyBorder="1" applyAlignment="1">
      <alignment horizontal="left" vertical="top" wrapText="1"/>
    </xf>
    <xf numFmtId="0" fontId="184" fillId="43" borderId="0" xfId="0" applyFont="1" applyFill="1" applyBorder="1" applyAlignment="1">
      <alignment horizontal="left" vertical="top" wrapText="1"/>
    </xf>
    <xf numFmtId="0" fontId="184" fillId="43" borderId="8" xfId="0" applyFont="1" applyFill="1" applyBorder="1" applyAlignment="1">
      <alignment horizontal="left" vertical="top" wrapText="1"/>
    </xf>
    <xf numFmtId="0" fontId="184" fillId="43" borderId="147" xfId="0" applyFont="1" applyFill="1" applyBorder="1" applyAlignment="1">
      <alignment horizontal="left" vertical="top" wrapText="1"/>
    </xf>
    <xf numFmtId="0" fontId="184" fillId="43" borderId="148" xfId="0" applyFont="1" applyFill="1" applyBorder="1" applyAlignment="1">
      <alignment horizontal="left" vertical="top" wrapText="1"/>
    </xf>
    <xf numFmtId="0" fontId="184" fillId="43" borderId="149" xfId="0" applyFont="1" applyFill="1" applyBorder="1" applyAlignment="1">
      <alignment horizontal="left" vertical="top" wrapText="1"/>
    </xf>
    <xf numFmtId="0" fontId="186" fillId="42" borderId="15" xfId="0" applyFont="1" applyFill="1" applyBorder="1" applyAlignment="1" applyProtection="1">
      <alignment horizontal="left"/>
    </xf>
    <xf numFmtId="0" fontId="186" fillId="42" borderId="3" xfId="0" applyFont="1" applyFill="1" applyBorder="1" applyAlignment="1" applyProtection="1">
      <alignment horizontal="left"/>
    </xf>
    <xf numFmtId="0" fontId="202" fillId="43" borderId="150" xfId="0" applyFont="1" applyFill="1" applyBorder="1" applyAlignment="1" applyProtection="1">
      <alignment horizontal="left" vertical="top" wrapText="1"/>
    </xf>
    <xf numFmtId="0" fontId="202" fillId="43" borderId="20" xfId="0" applyFont="1" applyFill="1" applyBorder="1" applyAlignment="1" applyProtection="1">
      <alignment horizontal="left" vertical="top" wrapText="1"/>
    </xf>
    <xf numFmtId="0" fontId="202" fillId="43" borderId="151" xfId="0" applyFont="1" applyFill="1" applyBorder="1" applyAlignment="1" applyProtection="1">
      <alignment horizontal="left" vertical="top" wrapText="1"/>
    </xf>
    <xf numFmtId="0" fontId="177" fillId="14" borderId="0" xfId="0" applyFont="1" applyFill="1" applyAlignment="1">
      <alignment horizontal="left" vertical="center"/>
    </xf>
    <xf numFmtId="0" fontId="202" fillId="43" borderId="150" xfId="3765" applyFont="1" applyFill="1" applyBorder="1" applyAlignment="1" applyProtection="1">
      <alignment horizontal="left" vertical="top" wrapText="1"/>
    </xf>
    <xf numFmtId="0" fontId="202" fillId="43" borderId="152" xfId="0" applyFont="1" applyFill="1" applyBorder="1" applyAlignment="1" applyProtection="1">
      <alignment horizontal="left" vertical="top" wrapText="1"/>
    </xf>
    <xf numFmtId="0" fontId="202" fillId="43" borderId="154" xfId="0" applyFont="1" applyFill="1" applyBorder="1" applyAlignment="1" applyProtection="1">
      <alignment horizontal="left" vertical="top" wrapText="1"/>
    </xf>
    <xf numFmtId="0" fontId="202" fillId="43" borderId="153" xfId="0" applyFont="1" applyFill="1" applyBorder="1" applyAlignment="1" applyProtection="1">
      <alignment horizontal="left" vertical="top" wrapText="1"/>
    </xf>
    <xf numFmtId="0" fontId="171" fillId="37" borderId="0" xfId="0" applyFont="1" applyFill="1" applyBorder="1" applyAlignment="1">
      <alignment horizontal="left"/>
    </xf>
    <xf numFmtId="0" fontId="205" fillId="43" borderId="0" xfId="0" applyFont="1" applyFill="1" applyBorder="1" applyAlignment="1" applyProtection="1">
      <alignment horizontal="left" vertical="top" wrapText="1"/>
    </xf>
  </cellXfs>
  <cellStyles count="3792">
    <cellStyle name="_x000a_386grabber=M" xfId="16"/>
    <cellStyle name="_x000d_386grabber=M" xfId="17"/>
    <cellStyle name="&quot;X&quot; Men" xfId="72"/>
    <cellStyle name="#" xfId="74"/>
    <cellStyle name="#-" xfId="75"/>
    <cellStyle name="$" xfId="82"/>
    <cellStyle name="$-" xfId="87"/>
    <cellStyle name="$ &amp; ¢" xfId="83"/>
    <cellStyle name="$_Symphony IPO valuation v2" xfId="84"/>
    <cellStyle name="$_Valuation Base Case" xfId="85"/>
    <cellStyle name="$_WNS Financial Model &amp; Matrix 2.24.06" xfId="86"/>
    <cellStyle name="%" xfId="76"/>
    <cellStyle name="%-" xfId="80"/>
    <cellStyle name="%.00" xfId="81"/>
    <cellStyle name="%_Symphony IPO valuation v2" xfId="77"/>
    <cellStyle name="%_Valuation Base Case" xfId="78"/>
    <cellStyle name="%_WNS Financial Model &amp; Matrix 2.24.06" xfId="79"/>
    <cellStyle name="******************************************" xfId="73"/>
    <cellStyle name="_2007-12-21_Egypt Sources and Tracking" xfId="18"/>
    <cellStyle name="_2007-12-21_Egypt Sources and Tracking_Euromonitor - BPD Analysis Data Workbook (5.2.2008)" xfId="19"/>
    <cellStyle name="_2007-12-21_Egypt Sources and Tracking_Euromonitor - BPD Analysis Data Workbook (5.2.2008)_Point - Performance Equity Split v1" xfId="20"/>
    <cellStyle name="_2007-12-21_Egypt Sources and Tracking_Euromonitor - BPD Analysis Data Workbook (5.2.2008)_Project_Point_CDMA_model_v17" xfId="21"/>
    <cellStyle name="_2007-12-21_Egypt Sources and Tracking_Euromonitor - BPD Analysis Data Workbook (5.2.2008)_Project_Point_CDMA_model_v18" xfId="22"/>
    <cellStyle name="_2007-12-21_Egypt Sources and Tracking_Euromonitor - BPD Analysis Data Workbook (5.2.2008)_Project_Point_CDMA_model_v19" xfId="23"/>
    <cellStyle name="_2007-12-21_Egypt Sources and Tracking_Euromonitor - BPD Analysis Data Workbook (5.2.2008)_Project_Point_CDMA_model_v23" xfId="24"/>
    <cellStyle name="_2007-12-21_Egypt Sources and Tracking_Euromonitor tpt (5.13.08)" xfId="25"/>
    <cellStyle name="_2007-12-21_Egypt Sources and Tracking_Euromonitor tpt (5.13.08)_Point - Performance Equity Split v1" xfId="26"/>
    <cellStyle name="_2007-12-21_Egypt Sources and Tracking_Euromonitor tpt (5.13.08)_Project_Point_CDMA_model_v17" xfId="27"/>
    <cellStyle name="_2007-12-21_Egypt Sources and Tracking_Euromonitor tpt (5.13.08)_Project_Point_CDMA_model_v18" xfId="28"/>
    <cellStyle name="_2007-12-21_Egypt Sources and Tracking_Euromonitor tpt (5.13.08)_Project_Point_CDMA_model_v19" xfId="29"/>
    <cellStyle name="_2007-12-21_Egypt Sources and Tracking_Euromonitor tpt (5.13.08)_Project_Point_CDMA_model_v23" xfId="30"/>
    <cellStyle name="_2007-12-21_Egypt Sources and Tracking_Growth_Template_06 12 2008_LP" xfId="31"/>
    <cellStyle name="_2007-12-21_Egypt Sources and Tracking_Growth_Template_06 12 2008_LP_Point - Performance Equity Split v1" xfId="32"/>
    <cellStyle name="_2007-12-21_Egypt Sources and Tracking_Growth_Template_06 12 2008_LP_Project_Point_CDMA_model_v17" xfId="33"/>
    <cellStyle name="_2007-12-21_Egypt Sources and Tracking_Growth_Template_06 12 2008_LP_Project_Point_CDMA_model_v18" xfId="34"/>
    <cellStyle name="_2007-12-21_Egypt Sources and Tracking_Growth_Template_06 12 2008_LP_Project_Point_CDMA_model_v19" xfId="35"/>
    <cellStyle name="_2007-12-21_Egypt Sources and Tracking_Growth_Template_06 12 2008_LP_Project_Point_CDMA_model_v23" xfId="36"/>
    <cellStyle name="_2007-12-21_Egypt Sources and Tracking_Growth_Template_06 13 2008_LP" xfId="37"/>
    <cellStyle name="_2007-12-21_Egypt Sources and Tracking_Growth_Template_06 13 2008_LP_Point - Performance Equity Split v1" xfId="38"/>
    <cellStyle name="_2007-12-21_Egypt Sources and Tracking_Growth_Template_06 13 2008_LP_Project_Point_CDMA_model_v17" xfId="39"/>
    <cellStyle name="_2007-12-21_Egypt Sources and Tracking_Growth_Template_06 13 2008_LP_Project_Point_CDMA_model_v18" xfId="40"/>
    <cellStyle name="_2007-12-21_Egypt Sources and Tracking_Growth_Template_06 13 2008_LP_Project_Point_CDMA_model_v19" xfId="41"/>
    <cellStyle name="_2007-12-21_Egypt Sources and Tracking_Growth_Template_06 13 2008_LP_Project_Point_CDMA_model_v23" xfId="42"/>
    <cellStyle name="_2007-12-21_Egypt Sources and Tracking_Growth_Template_06 3 2008_PF" xfId="43"/>
    <cellStyle name="_2007-12-21_Egypt Sources and Tracking_Growth_Template_06 3 2008_PF_Point - Performance Equity Split v1" xfId="44"/>
    <cellStyle name="_2007-12-21_Egypt Sources and Tracking_Growth_Template_06 3 2008_PF_Project_Point_CDMA_model_v17" xfId="45"/>
    <cellStyle name="_2007-12-21_Egypt Sources and Tracking_Growth_Template_06 3 2008_PF_Project_Point_CDMA_model_v18" xfId="46"/>
    <cellStyle name="_2007-12-21_Egypt Sources and Tracking_Growth_Template_06 3 2008_PF_Project_Point_CDMA_model_v19" xfId="47"/>
    <cellStyle name="_2007-12-21_Egypt Sources and Tracking_Growth_Template_06 3 2008_PF_Project_Point_CDMA_model_v23" xfId="48"/>
    <cellStyle name="_2007-12-21_Egypt Sources and Tracking_Growth_Template_06 5 2008_LP" xfId="49"/>
    <cellStyle name="_2007-12-21_Egypt Sources and Tracking_Growth_Template_06 5 2008_LP_Point - Performance Equity Split v1" xfId="50"/>
    <cellStyle name="_2007-12-21_Egypt Sources and Tracking_Growth_Template_06 5 2008_LP_Project_Point_CDMA_model_v17" xfId="51"/>
    <cellStyle name="_2007-12-21_Egypt Sources and Tracking_Growth_Template_06 5 2008_LP_Project_Point_CDMA_model_v18" xfId="52"/>
    <cellStyle name="_2007-12-21_Egypt Sources and Tracking_Growth_Template_06 5 2008_LP_Project_Point_CDMA_model_v19" xfId="53"/>
    <cellStyle name="_2007-12-21_Egypt Sources and Tracking_Growth_Template_06 5 2008_LP_Project_Point_CDMA_model_v23" xfId="54"/>
    <cellStyle name="_2007-12-21_Egypt Sources and Tracking_MASTER" xfId="55"/>
    <cellStyle name="_2007-12-21_Egypt Sources and Tracking_MASTER_Point - Performance Equity Split v1" xfId="56"/>
    <cellStyle name="_2007-12-21_Egypt Sources and Tracking_MASTER_Project_Point_CDMA_model_v17" xfId="57"/>
    <cellStyle name="_2007-12-21_Egypt Sources and Tracking_MASTER_Project_Point_CDMA_model_v18" xfId="58"/>
    <cellStyle name="_2007-12-21_Egypt Sources and Tracking_MASTER_Project_Point_CDMA_model_v19" xfId="59"/>
    <cellStyle name="_2007-12-21_Egypt Sources and Tracking_MASTER_Project_Point_CDMA_model_v23" xfId="60"/>
    <cellStyle name="_2007-12-21_Egypt Sources and Tracking_Point - Performance Equity Split v1" xfId="61"/>
    <cellStyle name="_2007-12-21_Egypt Sources and Tracking_Project_Point_CDMA_model_v17" xfId="62"/>
    <cellStyle name="_2007-12-21_Egypt Sources and Tracking_Project_Point_CDMA_model_v18" xfId="63"/>
    <cellStyle name="_2007-12-21_Egypt Sources and Tracking_Project_Point_CDMA_model_v19" xfId="64"/>
    <cellStyle name="_2007-12-21_Egypt Sources and Tracking_Project_Point_CDMA_model_v23" xfId="65"/>
    <cellStyle name="_2008_10_09_EM_Merchant_Sector_Study_2008_Global" xfId="66"/>
    <cellStyle name="_Combo Income Statments v8" xfId="67"/>
    <cellStyle name="_Combo Income Statments v8_Three_Statement_DCF" xfId="68"/>
    <cellStyle name="_Combo Income Statments v8_Three_Statement_DCF_Monitise India JV Model 5-yr-gmk-03062010" xfId="69"/>
    <cellStyle name="_Final Duracell Deliverable - 052107" xfId="70"/>
    <cellStyle name="_Heading_S1 Analysis_06" xfId="71"/>
    <cellStyle name="£ BP" xfId="88"/>
    <cellStyle name="¥ JY" xfId="89"/>
    <cellStyle name="0" xfId="90"/>
    <cellStyle name="0_Three_Statement_DCF" xfId="91"/>
    <cellStyle name="1st indent" xfId="92"/>
    <cellStyle name="2nd indent" xfId="93"/>
    <cellStyle name="3232" xfId="94"/>
    <cellStyle name="A_Block Space" xfId="95"/>
    <cellStyle name="A_BlueLine" xfId="96"/>
    <cellStyle name="A_Do not Change" xfId="97"/>
    <cellStyle name="A_Estimate" xfId="98"/>
    <cellStyle name="A_Memo" xfId="99"/>
    <cellStyle name="A_Memo_Point - Performance Equity Split v1" xfId="100"/>
    <cellStyle name="A_Memo_Project_Point_CDMA_model_v17" xfId="101"/>
    <cellStyle name="A_Memo_Project_Point_CDMA_model_v18" xfId="102"/>
    <cellStyle name="A_Memo_Project_Point_CDMA_model_v19" xfId="103"/>
    <cellStyle name="A_Memo_Project_Point_CDMA_model_v23" xfId="104"/>
    <cellStyle name="A_Normal" xfId="105"/>
    <cellStyle name="A_Normal Forecast" xfId="106"/>
    <cellStyle name="A_Normal Historical" xfId="107"/>
    <cellStyle name="A_Normal Historical_Point - Performance Equity Split v1" xfId="108"/>
    <cellStyle name="A_Normal Historical_Project_Point_CDMA_model_v17" xfId="109"/>
    <cellStyle name="A_Normal Historical_Project_Point_CDMA_model_v18" xfId="110"/>
    <cellStyle name="A_Normal Historical_Project_Point_CDMA_model_v19" xfId="111"/>
    <cellStyle name="A_Normal Historical_Project_Point_CDMA_model_v23" xfId="112"/>
    <cellStyle name="A_Rate_Data" xfId="113"/>
    <cellStyle name="A_Rate_Data Historical" xfId="114"/>
    <cellStyle name="A_Rate_Title" xfId="115"/>
    <cellStyle name="A_Simple Title" xfId="116"/>
    <cellStyle name="A_Sum" xfId="117"/>
    <cellStyle name="A_SUM_Row Major" xfId="118"/>
    <cellStyle name="A_SUM_Row Major_Point - Performance Equity Split v1" xfId="119"/>
    <cellStyle name="A_SUM_Row Major_Project_Point_CDMA_model_v17" xfId="120"/>
    <cellStyle name="A_SUM_Row Major_Project_Point_CDMA_model_v18" xfId="121"/>
    <cellStyle name="A_SUM_Row Major_Project_Point_CDMA_model_v19" xfId="122"/>
    <cellStyle name="A_SUM_Row Major_Project_Point_CDMA_model_v23" xfId="123"/>
    <cellStyle name="A_SUM_Row Minor" xfId="124"/>
    <cellStyle name="A_SUM_Row Minor_Point - Performance Equity Split v1" xfId="125"/>
    <cellStyle name="A_SUM_Row Minor_Project_Point_CDMA_model_v17" xfId="126"/>
    <cellStyle name="A_SUM_Row Minor_Project_Point_CDMA_model_v18" xfId="127"/>
    <cellStyle name="A_SUM_Row Minor_Project_Point_CDMA_model_v19" xfId="128"/>
    <cellStyle name="A_SUM_Row Minor_Project_Point_CDMA_model_v23" xfId="129"/>
    <cellStyle name="A_Title" xfId="130"/>
    <cellStyle name="A_YearHeadings" xfId="131"/>
    <cellStyle name="A_YearHeadings_Point - Performance Equity Split v1" xfId="132"/>
    <cellStyle name="A_YearHeadings_Project_Point_CDMA_model_v17" xfId="133"/>
    <cellStyle name="A_YearHeadings_Project_Point_CDMA_model_v18" xfId="134"/>
    <cellStyle name="A_YearHeadings_Project_Point_CDMA_model_v19" xfId="135"/>
    <cellStyle name="A_YearHeadings_Project_Point_CDMA_model_v23" xfId="136"/>
    <cellStyle name="ac" xfId="137"/>
    <cellStyle name="Accent2 2" xfId="524"/>
    <cellStyle name="adj_share" xfId="138"/>
    <cellStyle name="AFE" xfId="139"/>
    <cellStyle name="Afjusted" xfId="140"/>
    <cellStyle name="Agara" xfId="141"/>
    <cellStyle name="args.style" xfId="142"/>
    <cellStyle name="arial12" xfId="143"/>
    <cellStyle name="arial14" xfId="144"/>
    <cellStyle name="Array" xfId="145"/>
    <cellStyle name="Array Enter" xfId="146"/>
    <cellStyle name="b" xfId="147"/>
    <cellStyle name="Black Days" xfId="148"/>
    <cellStyle name="Black Decimal" xfId="149"/>
    <cellStyle name="Black Dollar" xfId="150"/>
    <cellStyle name="Black EPS" xfId="151"/>
    <cellStyle name="Black Percent" xfId="152"/>
    <cellStyle name="Black Percent2" xfId="153"/>
    <cellStyle name="Black Times" xfId="154"/>
    <cellStyle name="Black Times Two Deci" xfId="155"/>
    <cellStyle name="Black Times Two Deci2" xfId="156"/>
    <cellStyle name="Black Times_INPUT" xfId="157"/>
    <cellStyle name="Black Times2" xfId="158"/>
    <cellStyle name="blank" xfId="159"/>
    <cellStyle name="Blue" xfId="160"/>
    <cellStyle name="Blue Decimal" xfId="161"/>
    <cellStyle name="Blue Dollar" xfId="162"/>
    <cellStyle name="Blue EPS" xfId="163"/>
    <cellStyle name="Blue Text" xfId="164"/>
    <cellStyle name="Blue Zero Deci" xfId="165"/>
    <cellStyle name="Body" xfId="166"/>
    <cellStyle name="Bold 11" xfId="167"/>
    <cellStyle name="Bold/Border" xfId="168"/>
    <cellStyle name="Border Heavy" xfId="169"/>
    <cellStyle name="Border Thin" xfId="170"/>
    <cellStyle name="Border, Bottom" xfId="172"/>
    <cellStyle name="Border, Left" xfId="173"/>
    <cellStyle name="Border, Right" xfId="174"/>
    <cellStyle name="Border, Top" xfId="175"/>
    <cellStyle name="Border_Current" xfId="171"/>
    <cellStyle name="Bottom bold border" xfId="176"/>
    <cellStyle name="Bottom single border" xfId="177"/>
    <cellStyle name="bullet" xfId="178"/>
    <cellStyle name="C" xfId="179"/>
    <cellStyle name="Calc Currency (0)" xfId="180"/>
    <cellStyle name="Chart" xfId="181"/>
    <cellStyle name="Co. Names" xfId="182"/>
    <cellStyle name="Co. Names - Bold" xfId="183"/>
    <cellStyle name="Co. Names_AccrDil" xfId="184"/>
    <cellStyle name="Codes" xfId="185"/>
    <cellStyle name="Col_head2" xfId="186"/>
    <cellStyle name="colhead_center" xfId="187"/>
    <cellStyle name="ColumnHeading1" xfId="188"/>
    <cellStyle name="ColumnHeading2" xfId="189"/>
    <cellStyle name="Comma" xfId="1" builtinId="3"/>
    <cellStyle name="Comma  - Style1" xfId="190"/>
    <cellStyle name="Comma  - Style2" xfId="191"/>
    <cellStyle name="Comma  - Style3" xfId="192"/>
    <cellStyle name="Comma  - Style4" xfId="193"/>
    <cellStyle name="Comma  - Style5" xfId="194"/>
    <cellStyle name="Comma  - Style6" xfId="195"/>
    <cellStyle name="Comma  - Style7" xfId="196"/>
    <cellStyle name="Comma  - Style8" xfId="197"/>
    <cellStyle name="Comma (1)" xfId="198"/>
    <cellStyle name="Comma [0.0]" xfId="199"/>
    <cellStyle name="Comma 0" xfId="200"/>
    <cellStyle name="Comma 0*" xfId="201"/>
    <cellStyle name="Comma 2" xfId="14"/>
    <cellStyle name="Comma 2 2" xfId="1458"/>
    <cellStyle name="Comma 2*" xfId="202"/>
    <cellStyle name="Comma 3" xfId="744"/>
    <cellStyle name="Comma 3*" xfId="203"/>
    <cellStyle name="Comma 4" xfId="13"/>
    <cellStyle name="Comma 5" xfId="1457"/>
    <cellStyle name="Comma Right" xfId="204"/>
    <cellStyle name="Comma*" xfId="205"/>
    <cellStyle name="Comma0" xfId="206"/>
    <cellStyle name="Comps" xfId="207"/>
    <cellStyle name="Copied" xfId="208"/>
    <cellStyle name="Currency" xfId="2" builtinId="4"/>
    <cellStyle name="Currency (0)" xfId="209"/>
    <cellStyle name="Currency (2)" xfId="210"/>
    <cellStyle name="Currency [1]" xfId="211"/>
    <cellStyle name="Currency [2]" xfId="212"/>
    <cellStyle name="Currency 0" xfId="213"/>
    <cellStyle name="Currency 2" xfId="214"/>
    <cellStyle name="Currency 2*" xfId="215"/>
    <cellStyle name="Currency 3*" xfId="216"/>
    <cellStyle name="Currency Per Share" xfId="217"/>
    <cellStyle name="Currency$" xfId="219"/>
    <cellStyle name="Currency*" xfId="218"/>
    <cellStyle name="Currency0" xfId="220"/>
    <cellStyle name="Currency2" xfId="221"/>
    <cellStyle name="Dash" xfId="222"/>
    <cellStyle name="Date" xfId="223"/>
    <cellStyle name="Date - Style4" xfId="224"/>
    <cellStyle name="Date [d-mmm-yy]" xfId="225"/>
    <cellStyle name="Date [mmm-yy]" xfId="226"/>
    <cellStyle name="Date Aligned" xfId="227"/>
    <cellStyle name="Date Aligned*" xfId="228"/>
    <cellStyle name="Date_2008_10_09_EM_Merchant_Sector_Study_2008_Global" xfId="229"/>
    <cellStyle name="Date-Time" xfId="230"/>
    <cellStyle name="de" xfId="231"/>
    <cellStyle name="decimal" xfId="232"/>
    <cellStyle name="Decimal 1" xfId="233"/>
    <cellStyle name="Decimal 2" xfId="234"/>
    <cellStyle name="Decimal 3" xfId="235"/>
    <cellStyle name="Dezimal_sample Financials" xfId="236"/>
    <cellStyle name="dOL" xfId="237"/>
    <cellStyle name="dOLLAR" xfId="238"/>
    <cellStyle name="Dotted Line" xfId="239"/>
    <cellStyle name="e" xfId="240"/>
    <cellStyle name="Euro" xfId="3"/>
    <cellStyle name="Euro-" xfId="241"/>
    <cellStyle name="Fixed" xfId="242"/>
    <cellStyle name="Fixed [0]" xfId="243"/>
    <cellStyle name="Fixed_2008_10_09_EM_Merchant_Sector_Study_2008_Global" xfId="244"/>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Followed Hyperlink" xfId="3666" builtinId="9" hidden="1"/>
    <cellStyle name="Followed Hyperlink" xfId="3668" builtinId="9" hidden="1"/>
    <cellStyle name="Followed Hyperlink" xfId="3670" builtinId="9" hidden="1"/>
    <cellStyle name="Followed Hyperlink" xfId="3672" builtinId="9" hidden="1"/>
    <cellStyle name="Followed Hyperlink" xfId="3674" builtinId="9" hidden="1"/>
    <cellStyle name="Followed Hyperlink" xfId="3676" builtinId="9" hidden="1"/>
    <cellStyle name="Followed Hyperlink" xfId="3678" builtinId="9" hidden="1"/>
    <cellStyle name="Followed Hyperlink" xfId="3680" builtinId="9" hidden="1"/>
    <cellStyle name="Followed Hyperlink" xfId="3682" builtinId="9" hidden="1"/>
    <cellStyle name="Followed Hyperlink" xfId="3684" builtinId="9" hidden="1"/>
    <cellStyle name="Followed Hyperlink" xfId="3686" builtinId="9" hidden="1"/>
    <cellStyle name="Followed Hyperlink" xfId="3688" builtinId="9" hidden="1"/>
    <cellStyle name="Followed Hyperlink" xfId="3690" builtinId="9" hidden="1"/>
    <cellStyle name="Followed Hyperlink" xfId="3692" builtinId="9" hidden="1"/>
    <cellStyle name="Followed Hyperlink" xfId="3694" builtinId="9" hidden="1"/>
    <cellStyle name="Followed Hyperlink" xfId="3696" builtinId="9" hidden="1"/>
    <cellStyle name="Followed Hyperlink" xfId="3698" builtinId="9" hidden="1"/>
    <cellStyle name="Followed Hyperlink" xfId="3700" builtinId="9" hidden="1"/>
    <cellStyle name="Followed Hyperlink" xfId="3702" builtinId="9" hidden="1"/>
    <cellStyle name="Followed Hyperlink" xfId="3704" builtinId="9" hidden="1"/>
    <cellStyle name="Followed Hyperlink" xfId="3706" builtinId="9" hidden="1"/>
    <cellStyle name="Followed Hyperlink" xfId="3708" builtinId="9" hidden="1"/>
    <cellStyle name="Followed Hyperlink" xfId="3710" builtinId="9" hidden="1"/>
    <cellStyle name="Followed Hyperlink" xfId="3712" builtinId="9" hidden="1"/>
    <cellStyle name="Followed Hyperlink" xfId="3714" builtinId="9" hidden="1"/>
    <cellStyle name="Followed Hyperlink" xfId="3716" builtinId="9" hidden="1"/>
    <cellStyle name="Followed Hyperlink" xfId="3718" builtinId="9" hidden="1"/>
    <cellStyle name="Followed Hyperlink" xfId="3720" builtinId="9" hidden="1"/>
    <cellStyle name="Followed Hyperlink" xfId="3722" builtinId="9" hidden="1"/>
    <cellStyle name="Followed Hyperlink" xfId="3724" builtinId="9" hidden="1"/>
    <cellStyle name="Followed Hyperlink" xfId="3726" builtinId="9" hidden="1"/>
    <cellStyle name="Followed Hyperlink" xfId="3728" builtinId="9" hidden="1"/>
    <cellStyle name="Followed Hyperlink" xfId="3730" builtinId="9" hidden="1"/>
    <cellStyle name="Followed Hyperlink" xfId="3732" builtinId="9" hidden="1"/>
    <cellStyle name="Followed Hyperlink" xfId="3734" builtinId="9" hidden="1"/>
    <cellStyle name="Followed Hyperlink" xfId="3736" builtinId="9" hidden="1"/>
    <cellStyle name="Followed Hyperlink" xfId="3738" builtinId="9" hidden="1"/>
    <cellStyle name="Followed Hyperlink" xfId="3740" builtinId="9" hidden="1"/>
    <cellStyle name="Followed Hyperlink" xfId="3742" builtinId="9" hidden="1"/>
    <cellStyle name="Followed Hyperlink" xfId="3744" builtinId="9" hidden="1"/>
    <cellStyle name="Followed Hyperlink" xfId="3746" builtinId="9" hidden="1"/>
    <cellStyle name="Followed Hyperlink" xfId="3748" builtinId="9" hidden="1"/>
    <cellStyle name="Followed Hyperlink" xfId="3750" builtinId="9" hidden="1"/>
    <cellStyle name="Followed Hyperlink" xfId="3752" builtinId="9" hidden="1"/>
    <cellStyle name="Followed Hyperlink" xfId="3754" builtinId="9" hidden="1"/>
    <cellStyle name="Followed Hyperlink" xfId="3756" builtinId="9" hidden="1"/>
    <cellStyle name="Followed Hyperlink" xfId="3758" builtinId="9" hidden="1"/>
    <cellStyle name="Followed Hyperlink" xfId="3762" builtinId="9" hidden="1"/>
    <cellStyle name="Followed Hyperlink" xfId="3764"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nt_Actual" xfId="245"/>
    <cellStyle name="footnote" xfId="246"/>
    <cellStyle name="Footnotes" xfId="247"/>
    <cellStyle name="Format Number Column" xfId="248"/>
    <cellStyle name="Fyear" xfId="249"/>
    <cellStyle name="Gilsans" xfId="250"/>
    <cellStyle name="Gilsansl" xfId="251"/>
    <cellStyle name="Good 2" xfId="523"/>
    <cellStyle name="Green" xfId="252"/>
    <cellStyle name="Grey" xfId="253"/>
    <cellStyle name="Hard Percent" xfId="254"/>
    <cellStyle name="Head 1" xfId="255"/>
    <cellStyle name="Head 2" xfId="256"/>
    <cellStyle name="Head 3" xfId="257"/>
    <cellStyle name="Header" xfId="258"/>
    <cellStyle name="Header1" xfId="259"/>
    <cellStyle name="Header2" xfId="260"/>
    <cellStyle name="Heading" xfId="261"/>
    <cellStyle name="Heading 1 2" xfId="262"/>
    <cellStyle name="Heading1" xfId="263"/>
    <cellStyle name="Heading2" xfId="264"/>
    <cellStyle name="Headings 2" xfId="265"/>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79"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5"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Hyperlink" xfId="3709" builtinId="8" hidden="1"/>
    <cellStyle name="Hyperlink" xfId="3711" builtinId="8" hidden="1"/>
    <cellStyle name="Hyperlink" xfId="3713" builtinId="8" hidden="1"/>
    <cellStyle name="Hyperlink" xfId="3715" builtinId="8" hidden="1"/>
    <cellStyle name="Hyperlink" xfId="3717" builtinId="8" hidden="1"/>
    <cellStyle name="Hyperlink" xfId="3719" builtinId="8" hidden="1"/>
    <cellStyle name="Hyperlink" xfId="3721" builtinId="8" hidden="1"/>
    <cellStyle name="Hyperlink" xfId="3723" builtinId="8" hidden="1"/>
    <cellStyle name="Hyperlink" xfId="3725" builtinId="8" hidden="1"/>
    <cellStyle name="Hyperlink" xfId="3727" builtinId="8" hidden="1"/>
    <cellStyle name="Hyperlink" xfId="3729" builtinId="8" hidden="1"/>
    <cellStyle name="Hyperlink" xfId="3731" builtinId="8" hidden="1"/>
    <cellStyle name="Hyperlink" xfId="3733" builtinId="8" hidden="1"/>
    <cellStyle name="Hyperlink" xfId="3735" builtinId="8" hidden="1"/>
    <cellStyle name="Hyperlink" xfId="3737" builtinId="8" hidden="1"/>
    <cellStyle name="Hyperlink" xfId="3739" builtinId="8" hidden="1"/>
    <cellStyle name="Hyperlink" xfId="3741" builtinId="8" hidden="1"/>
    <cellStyle name="Hyperlink" xfId="3743" builtinId="8" hidden="1"/>
    <cellStyle name="Hyperlink" xfId="3745" builtinId="8" hidden="1"/>
    <cellStyle name="Hyperlink" xfId="3747" builtinId="8" hidden="1"/>
    <cellStyle name="Hyperlink" xfId="3749" builtinId="8" hidden="1"/>
    <cellStyle name="Hyperlink" xfId="3751" builtinId="8" hidden="1"/>
    <cellStyle name="Hyperlink" xfId="3753" builtinId="8" hidden="1"/>
    <cellStyle name="Hyperlink" xfId="3755" builtinId="8" hidden="1"/>
    <cellStyle name="Hyperlink" xfId="3757" builtinId="8" hidden="1"/>
    <cellStyle name="Hyperlink" xfId="3761" builtinId="8" hidden="1"/>
    <cellStyle name="Hyperlink" xfId="3763" builtinId="8" hidden="1"/>
    <cellStyle name="Hyperlink" xfId="3765" builtinId="8"/>
    <cellStyle name="Input %" xfId="267"/>
    <cellStyle name="Input [yellow]" xfId="266"/>
    <cellStyle name="Input 1" xfId="268"/>
    <cellStyle name="Input 3" xfId="269"/>
    <cellStyle name="Input Currency" xfId="270"/>
    <cellStyle name="Input Date" xfId="271"/>
    <cellStyle name="Input Fixed [0]" xfId="272"/>
    <cellStyle name="Input Normal" xfId="273"/>
    <cellStyle name="Input Percent" xfId="274"/>
    <cellStyle name="Input Percent [2]" xfId="275"/>
    <cellStyle name="Input Percent_Nash Finch Cap." xfId="276"/>
    <cellStyle name="Input Titles" xfId="277"/>
    <cellStyle name="InputBlueFont" xfId="278"/>
    <cellStyle name="InputCell" xfId="279"/>
    <cellStyle name="LabelItalics" xfId="280"/>
    <cellStyle name="Labels" xfId="281"/>
    <cellStyle name="Line" xfId="282"/>
    <cellStyle name="LineItem" xfId="283"/>
    <cellStyle name="MacroCode" xfId="284"/>
    <cellStyle name="Miguel" xfId="285"/>
    <cellStyle name="Mike" xfId="286"/>
    <cellStyle name="mill to thous" xfId="287"/>
    <cellStyle name="Millares [0]_Hoja1" xfId="288"/>
    <cellStyle name="Millares_Beer" xfId="289"/>
    <cellStyle name="Milliers [0]" xfId="290"/>
    <cellStyle name="Milliers_EDYAN" xfId="291"/>
    <cellStyle name="Millions" xfId="292"/>
    <cellStyle name="MLComma0" xfId="293"/>
    <cellStyle name="MLDollar0" xfId="294"/>
    <cellStyle name="MLMultiple0" xfId="295"/>
    <cellStyle name="MLPercent0" xfId="296"/>
    <cellStyle name="mm/dd/yy" xfId="297"/>
    <cellStyle name="Model" xfId="298"/>
    <cellStyle name="Moneda [0]_Hoja1" xfId="299"/>
    <cellStyle name="Moneda_Hoja1" xfId="300"/>
    <cellStyle name="Monétaire [0]" xfId="301"/>
    <cellStyle name="Monétaire_EDYAN" xfId="302"/>
    <cellStyle name="Month" xfId="303"/>
    <cellStyle name="mult" xfId="304"/>
    <cellStyle name="Multiple" xfId="305"/>
    <cellStyle name="MultipleBelow" xfId="306"/>
    <cellStyle name="n" xfId="307"/>
    <cellStyle name="n_Three_Statement_DCF" xfId="308"/>
    <cellStyle name="Neutral 2" xfId="12"/>
    <cellStyle name="New" xfId="309"/>
    <cellStyle name="No Border" xfId="310"/>
    <cellStyle name="no dec" xfId="311"/>
    <cellStyle name="Normal" xfId="0" builtinId="0"/>
    <cellStyle name="Normal - Style1" xfId="312"/>
    <cellStyle name="Normal [0]" xfId="313"/>
    <cellStyle name="Normal [1]" xfId="314"/>
    <cellStyle name="Normal [2]" xfId="315"/>
    <cellStyle name="Normal [3]" xfId="316"/>
    <cellStyle name="Normal 1" xfId="317"/>
    <cellStyle name="Normal 11" xfId="318"/>
    <cellStyle name="Normal 2" xfId="4"/>
    <cellStyle name="Normal 2 2" xfId="11"/>
    <cellStyle name="Normal 2 3" xfId="525"/>
    <cellStyle name="Normal 3" xfId="10"/>
    <cellStyle name="Normal 3 2" xfId="3759"/>
    <cellStyle name="Normal 4" xfId="319"/>
    <cellStyle name="Normal 4 2" xfId="1456"/>
    <cellStyle name="Normal 5" xfId="742"/>
    <cellStyle name="Normal 5 2" xfId="3760"/>
    <cellStyle name="Normal 6" xfId="1339"/>
    <cellStyle name="Normal Bold" xfId="320"/>
    <cellStyle name="Normal Zero White" xfId="321"/>
    <cellStyle name="NormalCurrency1Dec." xfId="322"/>
    <cellStyle name="NormalCurrency2Dec." xfId="323"/>
    <cellStyle name="NormalGB" xfId="324"/>
    <cellStyle name="NormalNew" xfId="325"/>
    <cellStyle name="Num_Date" xfId="326"/>
    <cellStyle name="Number" xfId="327"/>
    <cellStyle name="NumberGeneral" xfId="328"/>
    <cellStyle name="NumberGeneral2Dec." xfId="329"/>
    <cellStyle name="Numbers" xfId="330"/>
    <cellStyle name="Numbers - Bold" xfId="331"/>
    <cellStyle name="Numbers - Bold - Italic" xfId="332"/>
    <cellStyle name="Numbers - Bold_AccrDil" xfId="333"/>
    <cellStyle name="Numbers - Large" xfId="334"/>
    <cellStyle name="Numbers_4Q_99_Comps" xfId="335"/>
    <cellStyle name="OSW_ColumnLabels" xfId="336"/>
    <cellStyle name="OUTPUT AMOUNTS" xfId="337"/>
    <cellStyle name="Output Column Headings" xfId="338"/>
    <cellStyle name="Output Line Items" xfId="339"/>
    <cellStyle name="Output Report Heading" xfId="340"/>
    <cellStyle name="Output Report Title" xfId="341"/>
    <cellStyle name="over" xfId="342"/>
    <cellStyle name="Page Heading" xfId="343"/>
    <cellStyle name="Page Heading Large" xfId="344"/>
    <cellStyle name="Page Heading Small" xfId="345"/>
    <cellStyle name="Page Heading_Acq Matrix" xfId="346"/>
    <cellStyle name="Page Number" xfId="347"/>
    <cellStyle name="Pattern_Forecast" xfId="348"/>
    <cellStyle name="Percent" xfId="5" builtinId="5"/>
    <cellStyle name="Percent ()" xfId="349"/>
    <cellStyle name="Percent (0)" xfId="350"/>
    <cellStyle name="Percent (1)" xfId="351"/>
    <cellStyle name="Percent [0]" xfId="352"/>
    <cellStyle name="Percent [1]" xfId="353"/>
    <cellStyle name="Percent [2]" xfId="354"/>
    <cellStyle name="Percent 1" xfId="355"/>
    <cellStyle name="Percent 2" xfId="15"/>
    <cellStyle name="Percent 2 2" xfId="356"/>
    <cellStyle name="Percent 2 2 2" xfId="1459"/>
    <cellStyle name="Percent 3" xfId="357"/>
    <cellStyle name="Percent 4" xfId="743"/>
    <cellStyle name="Percent 5" xfId="1460"/>
    <cellStyle name="Percent Hard" xfId="358"/>
    <cellStyle name="Percent*" xfId="359"/>
    <cellStyle name="Percentage" xfId="360"/>
    <cellStyle name="Pere" xfId="361"/>
    <cellStyle name="pound" xfId="362"/>
    <cellStyle name="Price" xfId="363"/>
    <cellStyle name="PROJECT" xfId="364"/>
    <cellStyle name="PROJECT R" xfId="365"/>
    <cellStyle name="PROJECT_Three_Statement_DCF" xfId="366"/>
    <cellStyle name="PSChar" xfId="367"/>
    <cellStyle name="PSDate" xfId="368"/>
    <cellStyle name="PSDec" xfId="369"/>
    <cellStyle name="PSHeading" xfId="370"/>
    <cellStyle name="PSInt" xfId="371"/>
    <cellStyle name="PSSpacer" xfId="372"/>
    <cellStyle name="r" xfId="373"/>
    <cellStyle name="r_Model1" xfId="374"/>
    <cellStyle name="r_Model1_Point - Performance Equity Split v1" xfId="375"/>
    <cellStyle name="r_Model1_Project_Point_CDMA_model_v17" xfId="376"/>
    <cellStyle name="r_Model1_Project_Point_CDMA_model_v18" xfId="377"/>
    <cellStyle name="r_Model1_Project_Point_CDMA_model_v19" xfId="378"/>
    <cellStyle name="r_Model1_Project_Point_CDMA_model_v23" xfId="379"/>
    <cellStyle name="r_Model1_Three_Statement_DCF" xfId="380"/>
    <cellStyle name="r_Model6" xfId="381"/>
    <cellStyle name="r_Model6_Point - Performance Equity Split v1" xfId="382"/>
    <cellStyle name="r_Model6_Project_Point_CDMA_model_v17" xfId="383"/>
    <cellStyle name="r_Model6_Project_Point_CDMA_model_v18" xfId="384"/>
    <cellStyle name="r_Model6_Project_Point_CDMA_model_v19" xfId="385"/>
    <cellStyle name="r_Model6_Project_Point_CDMA_model_v23" xfId="386"/>
    <cellStyle name="r_Model6_Three_Statement_DCF" xfId="387"/>
    <cellStyle name="r_Point - Performance Equity Split v1" xfId="388"/>
    <cellStyle name="r_Project_Point_CDMA_model_v17" xfId="389"/>
    <cellStyle name="r_Project_Point_CDMA_model_v18" xfId="390"/>
    <cellStyle name="r_Project_Point_CDMA_model_v19" xfId="391"/>
    <cellStyle name="r_Project_Point_CDMA_model_v23" xfId="392"/>
    <cellStyle name="r_Three_Statement_DCF" xfId="393"/>
    <cellStyle name="RAMEY" xfId="394"/>
    <cellStyle name="Ramey $k" xfId="395"/>
    <cellStyle name="RAMEY_P&amp;O BKUP" xfId="396"/>
    <cellStyle name="Rate" xfId="397"/>
    <cellStyle name="Red font" xfId="398"/>
    <cellStyle name="Red Text" xfId="399"/>
    <cellStyle name="Regular" xfId="400"/>
    <cellStyle name="revenue model" xfId="401"/>
    <cellStyle name="s" xfId="402"/>
    <cellStyle name="s]_x000a__x000a_spooler=yes_x000a__x000a_NetWarn=0_x000a__x000a_NetMessage=Yes_x000a__x000a_load=nwpopup.exe_x000a__x000a_run=_x000a__x000a_Beep=Yes_x000a__x000a_NullPort=None_x000a__x000a_BorderWidth=3_x000a__x000a_CursorBlink" xfId="404"/>
    <cellStyle name="s]_x000d__x000d_spooler=yes_x000d__x000d_NetWarn=0_x000d__x000d_NetMessage=Yes_x000d__x000d_load=nwpopup.exe_x000d__x000d_run=_x000d__x000d_Beep=Yes_x000d__x000d_NullPort=None_x000d__x000d_BorderWidth=3_x000d__x000d_CursorBlink" xfId="405"/>
    <cellStyle name="s_Three_Statement_DCF" xfId="403"/>
    <cellStyle name="Salomon Logo" xfId="406"/>
    <cellStyle name="SAPBEXstdItem" xfId="407"/>
    <cellStyle name="SB_Normal" xfId="408"/>
    <cellStyle name="Separador de milhares_Saída de Brasileiros 1996-2003 site 2" xfId="409"/>
    <cellStyle name="SGD 2" xfId="410"/>
    <cellStyle name="shade_off" xfId="411"/>
    <cellStyle name="Shaded" xfId="412"/>
    <cellStyle name="Shares" xfId="413"/>
    <cellStyle name="Single Border" xfId="414"/>
    <cellStyle name="Source" xfId="415"/>
    <cellStyle name="Source Line" xfId="416"/>
    <cellStyle name="Strange" xfId="417"/>
    <cellStyle name="Style 1" xfId="418"/>
    <cellStyle name="Style 101" xfId="6"/>
    <cellStyle name="Style 117" xfId="7"/>
    <cellStyle name="Style 2" xfId="419"/>
    <cellStyle name="Style 21" xfId="420"/>
    <cellStyle name="Style 22" xfId="421"/>
    <cellStyle name="Style 23" xfId="422"/>
    <cellStyle name="Style 24" xfId="423"/>
    <cellStyle name="Style 25" xfId="424"/>
    <cellStyle name="Style 26" xfId="425"/>
    <cellStyle name="Style 27" xfId="426"/>
    <cellStyle name="Style 28" xfId="427"/>
    <cellStyle name="Style 29" xfId="428"/>
    <cellStyle name="Style 3" xfId="429"/>
    <cellStyle name="Style 30" xfId="430"/>
    <cellStyle name="Style 31" xfId="431"/>
    <cellStyle name="Style 32" xfId="432"/>
    <cellStyle name="Style 33" xfId="433"/>
    <cellStyle name="Style 34" xfId="434"/>
    <cellStyle name="Style 4" xfId="435"/>
    <cellStyle name="Style 43" xfId="8"/>
    <cellStyle name="Style 48" xfId="9"/>
    <cellStyle name="STYLE1" xfId="436"/>
    <cellStyle name="STYLE2" xfId="437"/>
    <cellStyle name="STYLE3" xfId="438"/>
    <cellStyle name="STYLE4" xfId="439"/>
    <cellStyle name="STYLE5" xfId="440"/>
    <cellStyle name="STYLE6" xfId="441"/>
    <cellStyle name="subhead" xfId="442"/>
    <cellStyle name="Subtitle" xfId="443"/>
    <cellStyle name="subtotal" xfId="444"/>
    <cellStyle name="Sum" xfId="445"/>
    <cellStyle name="Sum %of HV" xfId="446"/>
    <cellStyle name="sum_CIB Palette1" xfId="447"/>
    <cellStyle name="Table" xfId="448"/>
    <cellStyle name="Table Col Head" xfId="449"/>
    <cellStyle name="Table Head" xfId="450"/>
    <cellStyle name="Table Head Aligned" xfId="451"/>
    <cellStyle name="Table Head Blue" xfId="452"/>
    <cellStyle name="Table Head Green" xfId="453"/>
    <cellStyle name="Table Head_Val_Sum_Graph" xfId="454"/>
    <cellStyle name="Table Heading" xfId="455"/>
    <cellStyle name="Table Sub Head" xfId="456"/>
    <cellStyle name="Table Text" xfId="457"/>
    <cellStyle name="Table Title" xfId="458"/>
    <cellStyle name="Table Units" xfId="459"/>
    <cellStyle name="Table_DATA" xfId="460"/>
    <cellStyle name="TableColumnHeading" xfId="461"/>
    <cellStyle name="TableHeadings" xfId="462"/>
    <cellStyle name="TableHeadLeft" xfId="463"/>
    <cellStyle name="TableItal" xfId="464"/>
    <cellStyle name="TableName" xfId="465"/>
    <cellStyle name="TableNumber" xfId="466"/>
    <cellStyle name="TableSubTitleItalic" xfId="467"/>
    <cellStyle name="TableText" xfId="468"/>
    <cellStyle name="TableTitle" xfId="469"/>
    <cellStyle name="Test [green]" xfId="470"/>
    <cellStyle name="Text" xfId="471"/>
    <cellStyle name="Text 1" xfId="472"/>
    <cellStyle name="Text Head 1" xfId="473"/>
    <cellStyle name="Text Wrap" xfId="474"/>
    <cellStyle name="TFCF" xfId="475"/>
    <cellStyle name="Thous (0)" xfId="476"/>
    <cellStyle name="thousands" xfId="477"/>
    <cellStyle name="Thousands (0)" xfId="478"/>
    <cellStyle name="Thousands (1)" xfId="479"/>
    <cellStyle name="Tickmark" xfId="480"/>
    <cellStyle name="time" xfId="481"/>
    <cellStyle name="Times 12" xfId="482"/>
    <cellStyle name="Times New Roman" xfId="483"/>
    <cellStyle name="Title - PROJECT" xfId="484"/>
    <cellStyle name="Title - Underline" xfId="485"/>
    <cellStyle name="Title 2" xfId="486"/>
    <cellStyle name="title1" xfId="487"/>
    <cellStyle name="title2" xfId="488"/>
    <cellStyle name="TitleFull" xfId="489"/>
    <cellStyle name="Titles - Col. Headings" xfId="490"/>
    <cellStyle name="Titles - Other" xfId="491"/>
    <cellStyle name="TOGGLEOFF" xfId="492"/>
    <cellStyle name="TOGGLEON" xfId="493"/>
    <cellStyle name="Top Row" xfId="494"/>
    <cellStyle name="TopGrey" xfId="495"/>
    <cellStyle name="Total Bold" xfId="496"/>
    <cellStyle name="Totals 2" xfId="497"/>
    <cellStyle name="TR Big" xfId="498"/>
    <cellStyle name="TR NORMAL" xfId="499"/>
    <cellStyle name="tratacom" xfId="500"/>
    <cellStyle name="Twodig" xfId="501"/>
    <cellStyle name="ubmitted" xfId="502"/>
    <cellStyle name="under" xfId="503"/>
    <cellStyle name="Underline" xfId="504"/>
    <cellStyle name="Underline 2" xfId="505"/>
    <cellStyle name="Validation" xfId="506"/>
    <cellStyle name="Vpershare" xfId="507"/>
    <cellStyle name="Vstandard" xfId="508"/>
    <cellStyle name="w" xfId="509"/>
    <cellStyle name="White" xfId="510"/>
    <cellStyle name="WhiteCells" xfId="511"/>
    <cellStyle name="WingDing" xfId="512"/>
    <cellStyle name="WP" xfId="513"/>
    <cellStyle name="x Men" xfId="514"/>
    <cellStyle name="Year" xfId="515"/>
    <cellStyle name="YesNo" xfId="516"/>
    <cellStyle name="一般_islv forecast 98" xfId="517"/>
    <cellStyle name="桁区切り [0.00]_laroux" xfId="518"/>
    <cellStyle name="桁区切り_laroux" xfId="519"/>
    <cellStyle name="標準_JP_NEW_9512" xfId="520"/>
    <cellStyle name="通貨 [0.00]_laroux" xfId="521"/>
    <cellStyle name="通貨_laroux" xfId="522"/>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CC3F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High level</a:t>
            </a:r>
            <a:r>
              <a:rPr lang="en-US" baseline="0"/>
              <a:t> business case summary</a:t>
            </a:r>
            <a:endParaRPr lang="en-US"/>
          </a:p>
        </c:rich>
      </c:tx>
      <c:layout/>
      <c:overlay val="0"/>
    </c:title>
    <c:autoTitleDeleted val="0"/>
    <c:plotArea>
      <c:layout/>
      <c:barChart>
        <c:barDir val="col"/>
        <c:grouping val="stacked"/>
        <c:varyColors val="0"/>
        <c:ser>
          <c:idx val="0"/>
          <c:order val="0"/>
          <c:tx>
            <c:strRef>
              <c:f>'Summary graph'!$B$46</c:f>
              <c:strCache>
                <c:ptCount val="1"/>
                <c:pt idx="0">
                  <c:v>Net Bank revenues from agency banking</c:v>
                </c:pt>
              </c:strCache>
            </c:strRef>
          </c:tx>
          <c:invertIfNegative val="0"/>
          <c:cat>
            <c:strRef>
              <c:f>'Summary graph'!$C$45:$G$45</c:f>
              <c:strCache>
                <c:ptCount val="5"/>
                <c:pt idx="0">
                  <c:v>Year 1</c:v>
                </c:pt>
                <c:pt idx="1">
                  <c:v>Year 2</c:v>
                </c:pt>
                <c:pt idx="2">
                  <c:v>Year 3</c:v>
                </c:pt>
                <c:pt idx="3">
                  <c:v>Year 4</c:v>
                </c:pt>
                <c:pt idx="4">
                  <c:v>Year 5</c:v>
                </c:pt>
              </c:strCache>
            </c:strRef>
          </c:cat>
          <c:val>
            <c:numRef>
              <c:f>'Summary graph'!$C$46:$G$46</c:f>
              <c:numCache>
                <c:formatCode>_(* #,##0_);_(* \(#,##0\);_(* "-"_);_(@_)</c:formatCode>
                <c:ptCount val="5"/>
                <c:pt idx="0">
                  <c:v>11808600</c:v>
                </c:pt>
                <c:pt idx="1">
                  <c:v>26912400</c:v>
                </c:pt>
                <c:pt idx="2">
                  <c:v>79830000</c:v>
                </c:pt>
                <c:pt idx="3">
                  <c:v>209100000</c:v>
                </c:pt>
                <c:pt idx="4">
                  <c:v>969300000</c:v>
                </c:pt>
              </c:numCache>
            </c:numRef>
          </c:val>
        </c:ser>
        <c:ser>
          <c:idx val="1"/>
          <c:order val="1"/>
          <c:tx>
            <c:strRef>
              <c:f>'Summary graph'!$B$47</c:f>
              <c:strCache>
                <c:ptCount val="1"/>
                <c:pt idx="0">
                  <c:v>Transaction revenues from self service customers</c:v>
                </c:pt>
              </c:strCache>
            </c:strRef>
          </c:tx>
          <c:invertIfNegative val="0"/>
          <c:cat>
            <c:strRef>
              <c:f>'Summary graph'!$C$45:$G$45</c:f>
              <c:strCache>
                <c:ptCount val="5"/>
                <c:pt idx="0">
                  <c:v>Year 1</c:v>
                </c:pt>
                <c:pt idx="1">
                  <c:v>Year 2</c:v>
                </c:pt>
                <c:pt idx="2">
                  <c:v>Year 3</c:v>
                </c:pt>
                <c:pt idx="3">
                  <c:v>Year 4</c:v>
                </c:pt>
                <c:pt idx="4">
                  <c:v>Year 5</c:v>
                </c:pt>
              </c:strCache>
            </c:strRef>
          </c:cat>
          <c:val>
            <c:numRef>
              <c:f>'Summary graph'!$C$47:$G$47</c:f>
              <c:numCache>
                <c:formatCode>_(* #,##0_);_(* \(#,##0\);_(* "-"_);_(@_)</c:formatCode>
                <c:ptCount val="5"/>
                <c:pt idx="0">
                  <c:v>6473880</c:v>
                </c:pt>
                <c:pt idx="1">
                  <c:v>22345200</c:v>
                </c:pt>
                <c:pt idx="2">
                  <c:v>86289840</c:v>
                </c:pt>
                <c:pt idx="3">
                  <c:v>314323200</c:v>
                </c:pt>
                <c:pt idx="4">
                  <c:v>1191744000</c:v>
                </c:pt>
              </c:numCache>
            </c:numRef>
          </c:val>
        </c:ser>
        <c:ser>
          <c:idx val="2"/>
          <c:order val="2"/>
          <c:tx>
            <c:strRef>
              <c:f>'Summary graph'!$B$48</c:f>
              <c:strCache>
                <c:ptCount val="1"/>
                <c:pt idx="0">
                  <c:v>Total interest earned</c:v>
                </c:pt>
              </c:strCache>
            </c:strRef>
          </c:tx>
          <c:invertIfNegative val="0"/>
          <c:cat>
            <c:strRef>
              <c:f>'Summary graph'!$C$45:$G$45</c:f>
              <c:strCache>
                <c:ptCount val="5"/>
                <c:pt idx="0">
                  <c:v>Year 1</c:v>
                </c:pt>
                <c:pt idx="1">
                  <c:v>Year 2</c:v>
                </c:pt>
                <c:pt idx="2">
                  <c:v>Year 3</c:v>
                </c:pt>
                <c:pt idx="3">
                  <c:v>Year 4</c:v>
                </c:pt>
                <c:pt idx="4">
                  <c:v>Year 5</c:v>
                </c:pt>
              </c:strCache>
            </c:strRef>
          </c:cat>
          <c:val>
            <c:numRef>
              <c:f>'Summary graph'!$C$48:$G$48</c:f>
              <c:numCache>
                <c:formatCode>_(* #,##0_);_(* \(#,##0\);_(* "-"_);_(@_)</c:formatCode>
                <c:ptCount val="5"/>
                <c:pt idx="0">
                  <c:v>9750</c:v>
                </c:pt>
                <c:pt idx="1">
                  <c:v>69300</c:v>
                </c:pt>
                <c:pt idx="2">
                  <c:v>408375.00000000006</c:v>
                </c:pt>
                <c:pt idx="3">
                  <c:v>1996500.0000000009</c:v>
                </c:pt>
                <c:pt idx="4">
                  <c:v>8235562.5000000037</c:v>
                </c:pt>
              </c:numCache>
            </c:numRef>
          </c:val>
        </c:ser>
        <c:ser>
          <c:idx val="3"/>
          <c:order val="3"/>
          <c:tx>
            <c:strRef>
              <c:f>'Summary graph'!$B$49</c:f>
              <c:strCache>
                <c:ptCount val="1"/>
                <c:pt idx="0">
                  <c:v>Agent network technology costs</c:v>
                </c:pt>
              </c:strCache>
            </c:strRef>
          </c:tx>
          <c:invertIfNegative val="0"/>
          <c:cat>
            <c:strRef>
              <c:f>'Summary graph'!$C$45:$G$45</c:f>
              <c:strCache>
                <c:ptCount val="5"/>
                <c:pt idx="0">
                  <c:v>Year 1</c:v>
                </c:pt>
                <c:pt idx="1">
                  <c:v>Year 2</c:v>
                </c:pt>
                <c:pt idx="2">
                  <c:v>Year 3</c:v>
                </c:pt>
                <c:pt idx="3">
                  <c:v>Year 4</c:v>
                </c:pt>
                <c:pt idx="4">
                  <c:v>Year 5</c:v>
                </c:pt>
              </c:strCache>
            </c:strRef>
          </c:cat>
          <c:val>
            <c:numRef>
              <c:f>'Summary graph'!$C$49:$G$49</c:f>
              <c:numCache>
                <c:formatCode>_(* #,##0_);_(* \(#,##0\);_(* "-"_);_(@_)</c:formatCode>
                <c:ptCount val="5"/>
                <c:pt idx="0">
                  <c:v>-10250000</c:v>
                </c:pt>
                <c:pt idx="1">
                  <c:v>-1485000</c:v>
                </c:pt>
                <c:pt idx="2">
                  <c:v>-1485000</c:v>
                </c:pt>
                <c:pt idx="3">
                  <c:v>-1485000</c:v>
                </c:pt>
                <c:pt idx="4">
                  <c:v>-1485000</c:v>
                </c:pt>
              </c:numCache>
            </c:numRef>
          </c:val>
        </c:ser>
        <c:ser>
          <c:idx val="4"/>
          <c:order val="4"/>
          <c:tx>
            <c:strRef>
              <c:f>'Summary graph'!$B$50</c:f>
              <c:strCache>
                <c:ptCount val="1"/>
                <c:pt idx="0">
                  <c:v>Agent network costs</c:v>
                </c:pt>
              </c:strCache>
            </c:strRef>
          </c:tx>
          <c:invertIfNegative val="0"/>
          <c:cat>
            <c:strRef>
              <c:f>'Summary graph'!$C$45:$G$45</c:f>
              <c:strCache>
                <c:ptCount val="5"/>
                <c:pt idx="0">
                  <c:v>Year 1</c:v>
                </c:pt>
                <c:pt idx="1">
                  <c:v>Year 2</c:v>
                </c:pt>
                <c:pt idx="2">
                  <c:v>Year 3</c:v>
                </c:pt>
                <c:pt idx="3">
                  <c:v>Year 4</c:v>
                </c:pt>
                <c:pt idx="4">
                  <c:v>Year 5</c:v>
                </c:pt>
              </c:strCache>
            </c:strRef>
          </c:cat>
          <c:val>
            <c:numRef>
              <c:f>'Summary graph'!$C$50:$G$50</c:f>
              <c:numCache>
                <c:formatCode>_(* #,##0_);_(* \(#,##0\);_(* "-"_);_(@_)</c:formatCode>
                <c:ptCount val="5"/>
                <c:pt idx="0">
                  <c:v>-5949000</c:v>
                </c:pt>
                <c:pt idx="1">
                  <c:v>-6464533.333333334</c:v>
                </c:pt>
                <c:pt idx="2">
                  <c:v>-10763075</c:v>
                </c:pt>
                <c:pt idx="3">
                  <c:v>-20932150</c:v>
                </c:pt>
                <c:pt idx="4">
                  <c:v>-48761975</c:v>
                </c:pt>
              </c:numCache>
            </c:numRef>
          </c:val>
        </c:ser>
        <c:dLbls>
          <c:showLegendKey val="0"/>
          <c:showVal val="0"/>
          <c:showCatName val="0"/>
          <c:showSerName val="0"/>
          <c:showPercent val="0"/>
          <c:showBubbleSize val="0"/>
        </c:dLbls>
        <c:gapWidth val="150"/>
        <c:overlap val="100"/>
        <c:axId val="204412928"/>
        <c:axId val="184168960"/>
      </c:barChart>
      <c:lineChart>
        <c:grouping val="standard"/>
        <c:varyColors val="0"/>
        <c:ser>
          <c:idx val="5"/>
          <c:order val="5"/>
          <c:tx>
            <c:strRef>
              <c:f>'Summary graph'!$B$51</c:f>
              <c:strCache>
                <c:ptCount val="1"/>
                <c:pt idx="0">
                  <c:v>Net Benefit</c:v>
                </c:pt>
              </c:strCache>
            </c:strRef>
          </c:tx>
          <c:marker>
            <c:symbol val="none"/>
          </c:marker>
          <c:cat>
            <c:strRef>
              <c:f>'Summary graph'!$C$45:$G$45</c:f>
              <c:strCache>
                <c:ptCount val="5"/>
                <c:pt idx="0">
                  <c:v>Year 1</c:v>
                </c:pt>
                <c:pt idx="1">
                  <c:v>Year 2</c:v>
                </c:pt>
                <c:pt idx="2">
                  <c:v>Year 3</c:v>
                </c:pt>
                <c:pt idx="3">
                  <c:v>Year 4</c:v>
                </c:pt>
                <c:pt idx="4">
                  <c:v>Year 5</c:v>
                </c:pt>
              </c:strCache>
            </c:strRef>
          </c:cat>
          <c:val>
            <c:numRef>
              <c:f>'Summary graph'!$C$51:$G$51</c:f>
              <c:numCache>
                <c:formatCode>_(* #,##0_);_(* \(#,##0\);_(* "-"_);_(@_)</c:formatCode>
                <c:ptCount val="5"/>
                <c:pt idx="0">
                  <c:v>2093230</c:v>
                </c:pt>
                <c:pt idx="1">
                  <c:v>41377366.666666664</c:v>
                </c:pt>
                <c:pt idx="2">
                  <c:v>154280140</c:v>
                </c:pt>
                <c:pt idx="3">
                  <c:v>503002550</c:v>
                </c:pt>
                <c:pt idx="4">
                  <c:v>2119032587.5</c:v>
                </c:pt>
              </c:numCache>
            </c:numRef>
          </c:val>
          <c:smooth val="0"/>
        </c:ser>
        <c:dLbls>
          <c:showLegendKey val="0"/>
          <c:showVal val="0"/>
          <c:showCatName val="0"/>
          <c:showSerName val="0"/>
          <c:showPercent val="0"/>
          <c:showBubbleSize val="0"/>
        </c:dLbls>
        <c:marker val="1"/>
        <c:smooth val="0"/>
        <c:axId val="204412928"/>
        <c:axId val="184168960"/>
      </c:lineChart>
      <c:catAx>
        <c:axId val="204412928"/>
        <c:scaling>
          <c:orientation val="minMax"/>
        </c:scaling>
        <c:delete val="0"/>
        <c:axPos val="b"/>
        <c:majorTickMark val="out"/>
        <c:minorTickMark val="none"/>
        <c:tickLblPos val="nextTo"/>
        <c:crossAx val="184168960"/>
        <c:crosses val="autoZero"/>
        <c:auto val="1"/>
        <c:lblAlgn val="ctr"/>
        <c:lblOffset val="100"/>
        <c:noMultiLvlLbl val="0"/>
      </c:catAx>
      <c:valAx>
        <c:axId val="184168960"/>
        <c:scaling>
          <c:orientation val="minMax"/>
        </c:scaling>
        <c:delete val="0"/>
        <c:axPos val="l"/>
        <c:majorGridlines/>
        <c:numFmt formatCode="_(* #,##0_);_(* \(#,##0\);_(* &quot;-&quot;_);_(@_)" sourceLinked="1"/>
        <c:majorTickMark val="out"/>
        <c:minorTickMark val="none"/>
        <c:tickLblPos val="nextTo"/>
        <c:crossAx val="204412928"/>
        <c:crosses val="autoZero"/>
        <c:crossBetween val="between"/>
      </c:valAx>
    </c:plotArea>
    <c:legend>
      <c:legendPos val="r"/>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787400</xdr:colOff>
      <xdr:row>0</xdr:row>
      <xdr:rowOff>38100</xdr:rowOff>
    </xdr:from>
    <xdr:to>
      <xdr:col>8</xdr:col>
      <xdr:colOff>66040</xdr:colOff>
      <xdr:row>2</xdr:row>
      <xdr:rowOff>135467</xdr:rowOff>
    </xdr:to>
    <xdr:pic>
      <xdr:nvPicPr>
        <xdr:cNvPr id="2"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37300" y="38100"/>
          <a:ext cx="1755140" cy="45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533400</xdr:colOff>
      <xdr:row>1</xdr:row>
      <xdr:rowOff>12700</xdr:rowOff>
    </xdr:from>
    <xdr:to>
      <xdr:col>11</xdr:col>
      <xdr:colOff>27940</xdr:colOff>
      <xdr:row>2</xdr:row>
      <xdr:rowOff>12700</xdr:rowOff>
    </xdr:to>
    <xdr:pic>
      <xdr:nvPicPr>
        <xdr:cNvPr id="2"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1800" y="114300"/>
          <a:ext cx="175514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584200</xdr:colOff>
      <xdr:row>1</xdr:row>
      <xdr:rowOff>10160</xdr:rowOff>
    </xdr:from>
    <xdr:to>
      <xdr:col>9</xdr:col>
      <xdr:colOff>48260</xdr:colOff>
      <xdr:row>2</xdr:row>
      <xdr:rowOff>38100</xdr:rowOff>
    </xdr:to>
    <xdr:pic>
      <xdr:nvPicPr>
        <xdr:cNvPr id="2"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213360"/>
          <a:ext cx="154686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317500</xdr:colOff>
      <xdr:row>0</xdr:row>
      <xdr:rowOff>254000</xdr:rowOff>
    </xdr:from>
    <xdr:to>
      <xdr:col>9</xdr:col>
      <xdr:colOff>90374</xdr:colOff>
      <xdr:row>2</xdr:row>
      <xdr:rowOff>0</xdr:rowOff>
    </xdr:to>
    <xdr:pic>
      <xdr:nvPicPr>
        <xdr:cNvPr id="2"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254000"/>
          <a:ext cx="1665174"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342900</xdr:colOff>
      <xdr:row>1</xdr:row>
      <xdr:rowOff>0</xdr:rowOff>
    </xdr:from>
    <xdr:to>
      <xdr:col>6</xdr:col>
      <xdr:colOff>1054164</xdr:colOff>
      <xdr:row>2</xdr:row>
      <xdr:rowOff>114300</xdr:rowOff>
    </xdr:to>
    <xdr:pic>
      <xdr:nvPicPr>
        <xdr:cNvPr id="2"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165100"/>
          <a:ext cx="1715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942340</xdr:colOff>
      <xdr:row>1</xdr:row>
      <xdr:rowOff>12701</xdr:rowOff>
    </xdr:from>
    <xdr:to>
      <xdr:col>8</xdr:col>
      <xdr:colOff>284903</xdr:colOff>
      <xdr:row>2</xdr:row>
      <xdr:rowOff>10584</xdr:rowOff>
    </xdr:to>
    <xdr:pic>
      <xdr:nvPicPr>
        <xdr:cNvPr id="3" name="Picture 2"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23507" y="182034"/>
          <a:ext cx="1601046"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942340</xdr:colOff>
      <xdr:row>1</xdr:row>
      <xdr:rowOff>12701</xdr:rowOff>
    </xdr:from>
    <xdr:to>
      <xdr:col>8</xdr:col>
      <xdr:colOff>284903</xdr:colOff>
      <xdr:row>2</xdr:row>
      <xdr:rowOff>10584</xdr:rowOff>
    </xdr:to>
    <xdr:pic>
      <xdr:nvPicPr>
        <xdr:cNvPr id="2" name="Picture 1"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7740" y="165101"/>
          <a:ext cx="1577763" cy="35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151130</xdr:rowOff>
    </xdr:from>
    <xdr:to>
      <xdr:col>7</xdr:col>
      <xdr:colOff>25400</xdr:colOff>
      <xdr:row>41</xdr:row>
      <xdr:rowOff>6350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457200</xdr:colOff>
      <xdr:row>1</xdr:row>
      <xdr:rowOff>25400</xdr:rowOff>
    </xdr:from>
    <xdr:to>
      <xdr:col>7</xdr:col>
      <xdr:colOff>966817</xdr:colOff>
      <xdr:row>2</xdr:row>
      <xdr:rowOff>104140</xdr:rowOff>
    </xdr:to>
    <xdr:pic>
      <xdr:nvPicPr>
        <xdr:cNvPr id="2" name="Picture 1" descr="accion_logo_jpeg.png.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45700" y="190500"/>
          <a:ext cx="175768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users/Cusimano/Baking/03.06.2001/Sara%20Lee%2010.18.00/BFO%20Baking%20Transaction%20File/SLE_BFO%20Baking%20M&amp;A%20Model%200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hrivapr/Google%20Drive/Accion/2.%20Akiba-TZ/Business%20Case/Akiba_Mobile_Cost%20Benefit%20Projections%20Model_20151008.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hrivapr/Google%20Drive/AccendoAssociates/C2.%20Harbin/Harbin%20Deliverable%20#1/Section 14/HRB_FinancialModel_v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Media/Clients/Danger/June%202007/Model%20&amp;%20Comps/Danger%20financial%20model%206.13.07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customer%20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Q/my%20documents/Industry%20Books/Txtm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hrivastavaP/My%20Documents/international/Monitise%20East%20Africa/Financial%20Models/MEA%20U%20-%20Business%20Model%2031%20mar%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Projects/Paisley%20(SBI%20-%202009)/Models/SBI%20Acquiring%20Model%20v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hrivastavaP/AppData/Local/Microsoft/Windows/Temporary%20Internet%20Files/Content.Outlook/FXTZW9HK/MOVIDA%20-%20Cash%20req%20and%20Valuation%20v7%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Documents%20and%20Settings/ShrivastavaP/My%20Documents/international/hong%20kong/Monitise/PBA_-_Hong_Kong_v6_(from_Moniti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ShrivastavaP/My%20Documents/international/hong%20kong/Monitise/PBA_-_Hong_Kong_v6_(from_Monit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
      <sheetName val="Input"/>
      <sheetName val="TOC"/>
      <sheetName val="Targ Fin"/>
      <sheetName val="TargIS"/>
      <sheetName val="TargBSCF"/>
      <sheetName val="TargDCF1"/>
      <sheetName val="TargDCF2"/>
      <sheetName val="Synergies"/>
      <sheetName val="338h10"/>
      <sheetName val="Matrix"/>
      <sheetName val="Matrix 338(h)(10)"/>
      <sheetName val="Pro Forma Bimbo"/>
      <sheetName val="Pro Forma Sara Lee"/>
      <sheetName val="LBO===&gt;"/>
      <sheetName val="LBO Assum"/>
      <sheetName val="LBO IS"/>
      <sheetName val="LBO BSCF"/>
      <sheetName val="LBO Ratios"/>
      <sheetName val="Returns"/>
      <sheetName val="Pro Forma===&gt;"/>
      <sheetName val="EGR IS"/>
      <sheetName val="EGR BSCF"/>
      <sheetName val="Consol IS"/>
      <sheetName val="Consol BSCF"/>
      <sheetName val="PF Ratios"/>
      <sheetName val="Output EGR"/>
      <sheetName val="Bimbo IS"/>
      <sheetName val="Bimbo BSCF"/>
      <sheetName val="Output Bimbo"/>
      <sheetName val="Do Not Use---&gt;"/>
      <sheetName val="338h10 Bimbo"/>
      <sheetName val="Inputs"/>
      <sheetName val="Op-BS"/>
      <sheetName val="IS"/>
      <sheetName val="BSCF"/>
      <sheetName val="Accr.Dil"/>
      <sheetName val="Ratios"/>
      <sheetName val="Contrib"/>
      <sheetName val="AcqIS"/>
      <sheetName val="AcqBSCF"/>
      <sheetName val="AcqRat"/>
      <sheetName val="AcqDCF1"/>
      <sheetName val="AcqDCF2"/>
      <sheetName val="TargRat"/>
      <sheetName val="targ fin 2"/>
      <sheetName val="Thomas"/>
      <sheetName val="Sliced Bread"/>
      <sheetName val="Sweet Baked Goods"/>
      <sheetName val="Boboli"/>
      <sheetName val="Other"/>
      <sheetName val="Credit Stats"/>
      <sheetName val="SLE Options"/>
      <sheetName val="SLE Cap. Str."/>
    </sheetNames>
    <sheetDataSet>
      <sheetData sheetId="0" refreshError="1">
        <row r="13">
          <cell r="E13" t="str">
            <v>NM</v>
          </cell>
        </row>
        <row r="14">
          <cell r="E14">
            <v>0</v>
          </cell>
        </row>
        <row r="16">
          <cell r="E16">
            <v>1500</v>
          </cell>
        </row>
        <row r="18">
          <cell r="E18">
            <v>2.0409999999999999</v>
          </cell>
        </row>
      </sheetData>
      <sheetData sheetId="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sheetData sheetId="34"/>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Channels &amp; Tranx."/>
      <sheetName val="INPUT- Client &amp; Trnx Proj."/>
      <sheetName val="INPUT - Scenarios"/>
      <sheetName val="INPUT - Org. Overhead Exp."/>
      <sheetName val="INPUT - Costs"/>
      <sheetName val="INPUT - Revenues"/>
      <sheetName val="OUTPUT - Breakeven Analysis"/>
      <sheetName val="OUTPUT - Graphs"/>
      <sheetName val="OUTPUT - Trnx Vol"/>
      <sheetName val="wip-INPUT - Cost Savings"/>
    </sheetNames>
    <sheetDataSet>
      <sheetData sheetId="0">
        <row r="8">
          <cell r="A8" t="str">
            <v>TZS</v>
          </cell>
          <cell r="B8" t="str">
            <v>Tanzanian Shillings</v>
          </cell>
        </row>
        <row r="14">
          <cell r="A14">
            <v>0.05</v>
          </cell>
        </row>
        <row r="20">
          <cell r="A20">
            <v>0.2</v>
          </cell>
        </row>
        <row r="28">
          <cell r="B28" t="str">
            <v>Akiba Mobile</v>
          </cell>
          <cell r="D28" t="str">
            <v>Mobile Banking</v>
          </cell>
        </row>
        <row r="40">
          <cell r="A40" t="str">
            <v>Balance Enquiry</v>
          </cell>
          <cell r="D40" t="str">
            <v>Check balance of default account</v>
          </cell>
        </row>
        <row r="41">
          <cell r="A41" t="str">
            <v>Mini Statement</v>
          </cell>
          <cell r="D41" t="str">
            <v>Check last 5 transactions of default account</v>
          </cell>
        </row>
        <row r="42">
          <cell r="A42" t="str">
            <v>Account to Wallet</v>
          </cell>
          <cell r="D42" t="str">
            <v>Transfer funds from Akiba default account to own MNO wallet</v>
          </cell>
        </row>
        <row r="43">
          <cell r="A43" t="str">
            <v>Wallet to Bank</v>
          </cell>
          <cell r="D43" t="str">
            <v>Cash-in from MNO wallet into Akiba default account</v>
          </cell>
        </row>
        <row r="44">
          <cell r="A44" t="str">
            <v>Buy Airtime</v>
          </cell>
          <cell r="D44" t="str">
            <v>Topup airtime</v>
          </cell>
        </row>
        <row r="45">
          <cell r="A45" t="str">
            <v>Bill Payment</v>
          </cell>
          <cell r="D45" t="str">
            <v>Pay utility, school or other bills</v>
          </cell>
        </row>
        <row r="46">
          <cell r="A46" t="str">
            <v>Account to Account transfer</v>
          </cell>
          <cell r="D46" t="str">
            <v>Move money from my account at Akiba to another at Akiba</v>
          </cell>
        </row>
        <row r="47">
          <cell r="A47" t="str">
            <v>Balance Enquiry - loan account</v>
          </cell>
          <cell r="D47" t="str">
            <v>Check balance of loan account</v>
          </cell>
        </row>
        <row r="48">
          <cell r="A48" t="str">
            <v>Repayment statement - loan account</v>
          </cell>
          <cell r="D48" t="str">
            <v>Check past 9 repayments</v>
          </cell>
        </row>
      </sheetData>
      <sheetData sheetId="1">
        <row r="8">
          <cell r="F8">
            <v>0.05</v>
          </cell>
          <cell r="G8">
            <v>0.05</v>
          </cell>
          <cell r="H8">
            <v>0.05</v>
          </cell>
          <cell r="I8">
            <v>0.05</v>
          </cell>
          <cell r="J8">
            <v>0.05</v>
          </cell>
          <cell r="K8">
            <v>0.05</v>
          </cell>
          <cell r="L8">
            <v>0.05</v>
          </cell>
          <cell r="M8">
            <v>0.05</v>
          </cell>
          <cell r="N8">
            <v>0.05</v>
          </cell>
        </row>
        <row r="11">
          <cell r="F11">
            <v>0.01</v>
          </cell>
          <cell r="G11">
            <v>0.01</v>
          </cell>
          <cell r="H11">
            <v>0.01</v>
          </cell>
          <cell r="I11">
            <v>0.01</v>
          </cell>
          <cell r="J11">
            <v>0.01</v>
          </cell>
          <cell r="K11">
            <v>0.01</v>
          </cell>
          <cell r="L11">
            <v>0.01</v>
          </cell>
          <cell r="M11">
            <v>0.01</v>
          </cell>
          <cell r="N11">
            <v>0.01</v>
          </cell>
        </row>
        <row r="14">
          <cell r="F14">
            <v>200000</v>
          </cell>
        </row>
      </sheetData>
      <sheetData sheetId="2"/>
      <sheetData sheetId="3"/>
      <sheetData sheetId="4">
        <row r="171">
          <cell r="G171">
            <v>100000000</v>
          </cell>
        </row>
        <row r="196">
          <cell r="G196">
            <v>20000000</v>
          </cell>
          <cell r="H196">
            <v>20000000</v>
          </cell>
          <cell r="I196">
            <v>20000000</v>
          </cell>
          <cell r="J196">
            <v>20000000</v>
          </cell>
          <cell r="K196">
            <v>20000000</v>
          </cell>
          <cell r="L196">
            <v>20000000</v>
          </cell>
          <cell r="M196">
            <v>20000000</v>
          </cell>
          <cell r="N196">
            <v>20000000</v>
          </cell>
          <cell r="O196">
            <v>20000000</v>
          </cell>
          <cell r="P196">
            <v>20000000</v>
          </cell>
          <cell r="Q196">
            <v>20000000</v>
          </cell>
          <cell r="R196">
            <v>20000000</v>
          </cell>
          <cell r="S196">
            <v>300000000</v>
          </cell>
          <cell r="T196">
            <v>375000000</v>
          </cell>
          <cell r="U196">
            <v>468750000</v>
          </cell>
          <cell r="V196">
            <v>585937500</v>
          </cell>
        </row>
        <row r="197">
          <cell r="G197">
            <v>1</v>
          </cell>
          <cell r="H197">
            <v>1</v>
          </cell>
          <cell r="I197">
            <v>1</v>
          </cell>
          <cell r="J197">
            <v>1</v>
          </cell>
          <cell r="K197">
            <v>1</v>
          </cell>
          <cell r="L197">
            <v>1</v>
          </cell>
          <cell r="M197">
            <v>1</v>
          </cell>
          <cell r="N197">
            <v>1</v>
          </cell>
          <cell r="O197">
            <v>1</v>
          </cell>
          <cell r="P197">
            <v>1</v>
          </cell>
          <cell r="Q197">
            <v>1</v>
          </cell>
          <cell r="R197">
            <v>1</v>
          </cell>
          <cell r="S197">
            <v>1</v>
          </cell>
          <cell r="T197">
            <v>1</v>
          </cell>
          <cell r="U197">
            <v>1</v>
          </cell>
          <cell r="V197">
            <v>1</v>
          </cell>
        </row>
      </sheetData>
      <sheetData sheetId="5">
        <row r="92">
          <cell r="G92">
            <v>50</v>
          </cell>
          <cell r="H92">
            <v>50</v>
          </cell>
          <cell r="I92">
            <v>50</v>
          </cell>
          <cell r="J92">
            <v>50</v>
          </cell>
          <cell r="K92">
            <v>50</v>
          </cell>
        </row>
        <row r="93">
          <cell r="G93">
            <v>100</v>
          </cell>
          <cell r="H93">
            <v>100</v>
          </cell>
          <cell r="I93">
            <v>100</v>
          </cell>
          <cell r="J93">
            <v>100</v>
          </cell>
          <cell r="K93">
            <v>100</v>
          </cell>
        </row>
        <row r="94">
          <cell r="G94">
            <v>1000</v>
          </cell>
          <cell r="H94">
            <v>1000</v>
          </cell>
          <cell r="I94">
            <v>1000</v>
          </cell>
          <cell r="J94">
            <v>1000</v>
          </cell>
          <cell r="K94">
            <v>1000</v>
          </cell>
        </row>
        <row r="95">
          <cell r="G95">
            <v>0</v>
          </cell>
          <cell r="H95">
            <v>0</v>
          </cell>
          <cell r="I95">
            <v>0</v>
          </cell>
          <cell r="J95">
            <v>0</v>
          </cell>
          <cell r="K95">
            <v>0</v>
          </cell>
        </row>
        <row r="96">
          <cell r="G96">
            <v>0</v>
          </cell>
          <cell r="H96">
            <v>0</v>
          </cell>
          <cell r="I96">
            <v>0</v>
          </cell>
          <cell r="J96">
            <v>0</v>
          </cell>
          <cell r="K96">
            <v>0</v>
          </cell>
        </row>
        <row r="97">
          <cell r="G97">
            <v>0</v>
          </cell>
          <cell r="H97">
            <v>0</v>
          </cell>
          <cell r="I97">
            <v>0</v>
          </cell>
          <cell r="J97">
            <v>0</v>
          </cell>
          <cell r="K97">
            <v>0</v>
          </cell>
        </row>
        <row r="98">
          <cell r="G98">
            <v>0</v>
          </cell>
          <cell r="H98">
            <v>0</v>
          </cell>
          <cell r="I98">
            <v>0</v>
          </cell>
          <cell r="J98">
            <v>0</v>
          </cell>
          <cell r="K98">
            <v>0</v>
          </cell>
        </row>
        <row r="99">
          <cell r="G99">
            <v>100</v>
          </cell>
          <cell r="H99">
            <v>100</v>
          </cell>
          <cell r="I99">
            <v>100</v>
          </cell>
          <cell r="J99">
            <v>100</v>
          </cell>
          <cell r="K99">
            <v>100</v>
          </cell>
        </row>
        <row r="100">
          <cell r="G100">
            <v>200</v>
          </cell>
          <cell r="H100">
            <v>200</v>
          </cell>
          <cell r="I100">
            <v>200</v>
          </cell>
          <cell r="J100">
            <v>200</v>
          </cell>
          <cell r="K100">
            <v>200</v>
          </cell>
        </row>
      </sheetData>
      <sheetData sheetId="6"/>
      <sheetData sheetId="7"/>
      <sheetData sheetId="8">
        <row r="4">
          <cell r="X4" t="str">
            <v>Y0</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B_FinancialModel_v01"/>
      <sheetName val="Intro"/>
      <sheetName val="Users"/>
      <sheetName val="AgentPlan"/>
      <sheetName val="Scenario 1"/>
      <sheetName val="Agency Banking"/>
      <sheetName val="Storefront"/>
      <sheetName val="MFI"/>
      <sheetName val="Staff"/>
      <sheetName val="OpCost"/>
      <sheetName val="Rev-B2C"/>
      <sheetName val="VarCost"/>
      <sheetName val="BB P&amp;L"/>
      <sheetName val="financial analysis"/>
      <sheetName val="Call Centre"/>
      <sheetName val="Switch"/>
      <sheetName val="Platform"/>
      <sheetName val="Agent"/>
      <sheetName val="Assumptions"/>
      <sheetName val="Sheet1"/>
      <sheetName val="HRB_FinancialModel_v01.xlsm"/>
    </sheetNames>
    <sheetDataSet>
      <sheetData sheetId="0"/>
      <sheetData sheetId="1"/>
      <sheetData sheetId="2">
        <row r="9">
          <cell r="K9">
            <v>1250</v>
          </cell>
        </row>
      </sheetData>
      <sheetData sheetId="3">
        <row r="9">
          <cell r="K9">
            <v>1250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9">
          <cell r="D29">
            <v>8</v>
          </cell>
        </row>
      </sheetData>
      <sheetData sheetId="18">
        <row r="29">
          <cell r="D29">
            <v>8</v>
          </cell>
        </row>
      </sheetData>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Matrix PE"/>
      <sheetName val="IS 3.3.07"/>
      <sheetName val="09 projection"/>
      <sheetName val="09 Matrix FCF"/>
      <sheetName val="IS 6.7.07"/>
      <sheetName val="09 ops projection 6.7.07"/>
      <sheetName val="NOL calculation"/>
      <sheetName val="09 Matrix FCF 6.7.07_LEAD"/>
      <sheetName val="09 Matrix PE 6.7.07_Follow"/>
      <sheetName val="subscribers qrtly 6.7.07"/>
      <sheetName val="Financial Comparison"/>
      <sheetName val="Graphs 6.7.07"/>
      <sheetName val="Graphs"/>
      <sheetName val="Subs graph 6.7.07"/>
      <sheetName val="Subs graph"/>
      <sheetName val="subscribers qrtly"/>
      <sheetName val="rev by product"/>
      <sheetName val="rev by product 6.7.07"/>
      <sheetName val="7"/>
      <sheetName val="8"/>
      <sheetName val="9"/>
      <sheetName val="10"/>
      <sheetName val="Deloitte Tech Fast 50"/>
      <sheetName val="11"/>
      <sheetName val="12"/>
      <sheetName val="13"/>
      <sheetName val="14"/>
      <sheetName val="15"/>
      <sheetName val="16"/>
      <sheetName val="17"/>
      <sheetName val="18"/>
      <sheetName val="19"/>
      <sheetName val="20"/>
    </sheetNames>
    <sheetDataSet>
      <sheetData sheetId="0">
        <row r="1">
          <cell r="A1" t="e">
            <v>#REF!</v>
          </cell>
          <cell r="S1">
            <v>7</v>
          </cell>
          <cell r="T1" t="str">
            <v>July</v>
          </cell>
        </row>
        <row r="2">
          <cell r="B2" t="str">
            <v>Control panel and transaction summary</v>
          </cell>
          <cell r="S2">
            <v>8</v>
          </cell>
          <cell r="T2" t="str">
            <v>August</v>
          </cell>
        </row>
        <row r="3">
          <cell r="S3">
            <v>9</v>
          </cell>
          <cell r="T3" t="str">
            <v>September</v>
          </cell>
        </row>
        <row r="4">
          <cell r="S4">
            <v>10</v>
          </cell>
          <cell r="T4" t="str">
            <v>October</v>
          </cell>
        </row>
        <row r="6">
          <cell r="B6" t="str">
            <v>IPO ASSUMPTIONS</v>
          </cell>
        </row>
        <row r="7">
          <cell r="B7" t="str">
            <v>Gross proceeds</v>
          </cell>
          <cell r="G7">
            <v>125</v>
          </cell>
        </row>
        <row r="8">
          <cell r="B8" t="str">
            <v>IPO Date</v>
          </cell>
          <cell r="G8">
            <v>39447</v>
          </cell>
        </row>
        <row r="9">
          <cell r="B9" t="str">
            <v>Gross spread</v>
          </cell>
          <cell r="G9">
            <v>7.0000000000000007E-2</v>
          </cell>
        </row>
        <row r="10">
          <cell r="B10" t="str">
            <v>IPO Discount</v>
          </cell>
          <cell r="G10">
            <v>0.15</v>
          </cell>
        </row>
        <row r="11">
          <cell r="B11" t="str">
            <v>Long-term growth rate</v>
          </cell>
          <cell r="G11">
            <v>0.3</v>
          </cell>
        </row>
        <row r="12">
          <cell r="B12" t="str">
            <v>Other transaction expenses</v>
          </cell>
          <cell r="G12">
            <v>1.5</v>
          </cell>
        </row>
        <row r="13">
          <cell r="B13" t="str">
            <v>Tax rate</v>
          </cell>
          <cell r="G13">
            <v>0.35</v>
          </cell>
        </row>
        <row r="14">
          <cell r="B14" t="str">
            <v>Uses</v>
          </cell>
          <cell r="E14" t="str">
            <v>Share</v>
          </cell>
          <cell r="F14" t="str">
            <v>Gross</v>
          </cell>
          <cell r="G14" t="str">
            <v>Net</v>
          </cell>
        </row>
        <row r="15">
          <cell r="B15" t="str">
            <v xml:space="preserve">  Primary</v>
          </cell>
          <cell r="E15">
            <v>1</v>
          </cell>
          <cell r="F15">
            <v>125</v>
          </cell>
          <cell r="G15">
            <v>114.74999999999999</v>
          </cell>
        </row>
        <row r="16">
          <cell r="B16" t="str">
            <v xml:space="preserve">  Secondary</v>
          </cell>
          <cell r="E16">
            <v>0</v>
          </cell>
          <cell r="F16">
            <v>0</v>
          </cell>
          <cell r="G16">
            <v>0</v>
          </cell>
        </row>
        <row r="17">
          <cell r="B17" t="str">
            <v xml:space="preserve">  Underwriters</v>
          </cell>
          <cell r="G17">
            <v>8.75</v>
          </cell>
        </row>
        <row r="18">
          <cell r="B18" t="str">
            <v xml:space="preserve">  Other expenses</v>
          </cell>
          <cell r="G18">
            <v>1.5</v>
          </cell>
        </row>
        <row r="19">
          <cell r="E19" t="str">
            <v>Total</v>
          </cell>
          <cell r="F19">
            <v>125</v>
          </cell>
          <cell r="G19">
            <v>124.99999999999999</v>
          </cell>
          <cell r="I19">
            <v>2.6258880000000002</v>
          </cell>
          <cell r="J19">
            <v>44.640096000000007</v>
          </cell>
        </row>
        <row r="20">
          <cell r="B20" t="str">
            <v>Ongoing public company expenses (annual)</v>
          </cell>
          <cell r="G20">
            <v>0</v>
          </cell>
          <cell r="I20">
            <v>0.40864204293632256</v>
          </cell>
          <cell r="J20">
            <v>0.37002702650369251</v>
          </cell>
        </row>
        <row r="22">
          <cell r="B22" t="str">
            <v>Cash balance</v>
          </cell>
          <cell r="G22">
            <v>12.246</v>
          </cell>
        </row>
        <row r="23">
          <cell r="B23" t="str">
            <v>Pro forma post-offering net cash</v>
          </cell>
          <cell r="G23">
            <v>126.99599999999998</v>
          </cell>
        </row>
        <row r="25">
          <cell r="B25" t="str">
            <v>CY09 adjusted net income</v>
          </cell>
          <cell r="G25">
            <v>19.076784000000011</v>
          </cell>
        </row>
        <row r="28">
          <cell r="A28" t="e">
            <v>#REF!</v>
          </cell>
          <cell r="S28">
            <v>7</v>
          </cell>
          <cell r="T28" t="str">
            <v>July</v>
          </cell>
        </row>
        <row r="29">
          <cell r="S29">
            <v>8</v>
          </cell>
          <cell r="T29" t="str">
            <v>August</v>
          </cell>
        </row>
        <row r="31">
          <cell r="B31" t="str">
            <v>$ millions, except per share</v>
          </cell>
        </row>
        <row r="32">
          <cell r="B32" t="str">
            <v>Fully distributed value</v>
          </cell>
        </row>
        <row r="34">
          <cell r="B34" t="str">
            <v>CY09 PE multiple</v>
          </cell>
          <cell r="F34">
            <v>31</v>
          </cell>
          <cell r="G34">
            <v>32</v>
          </cell>
          <cell r="H34">
            <v>33</v>
          </cell>
          <cell r="I34">
            <v>34</v>
          </cell>
          <cell r="J34">
            <v>35</v>
          </cell>
          <cell r="K34">
            <v>36</v>
          </cell>
        </row>
        <row r="36">
          <cell r="B36" t="str">
            <v>CY09 Net income (a)</v>
          </cell>
          <cell r="F36">
            <v>19.076784000000011</v>
          </cell>
          <cell r="G36">
            <v>19.076784000000011</v>
          </cell>
          <cell r="H36">
            <v>19.076784000000011</v>
          </cell>
          <cell r="I36">
            <v>19.076784000000011</v>
          </cell>
          <cell r="J36">
            <v>19.076784000000011</v>
          </cell>
          <cell r="K36">
            <v>19.076784000000011</v>
          </cell>
        </row>
        <row r="38">
          <cell r="B38" t="str">
            <v>Post-money equity value</v>
          </cell>
          <cell r="F38">
            <v>591.38030400000036</v>
          </cell>
          <cell r="G38">
            <v>610.45708800000034</v>
          </cell>
          <cell r="H38">
            <v>629.53387200000031</v>
          </cell>
          <cell r="I38">
            <v>648.6106560000004</v>
          </cell>
          <cell r="J38">
            <v>667.68744000000038</v>
          </cell>
          <cell r="K38">
            <v>813.76022400000033</v>
          </cell>
        </row>
        <row r="39">
          <cell r="B39" t="str">
            <v>Pro forma post-offering net cash (b)</v>
          </cell>
          <cell r="F39">
            <v>126.99599999999998</v>
          </cell>
          <cell r="G39">
            <v>126.99599999999998</v>
          </cell>
          <cell r="H39">
            <v>126.99599999999998</v>
          </cell>
          <cell r="I39">
            <v>126.99599999999998</v>
          </cell>
          <cell r="J39">
            <v>126.99599999999998</v>
          </cell>
          <cell r="K39">
            <v>126.99599999999998</v>
          </cell>
        </row>
        <row r="40">
          <cell r="B40" t="str">
            <v>Post-money enterprise value</v>
          </cell>
          <cell r="F40">
            <v>464.38430400000038</v>
          </cell>
          <cell r="G40">
            <v>483.46108800000036</v>
          </cell>
          <cell r="H40">
            <v>502.53787200000033</v>
          </cell>
          <cell r="I40">
            <v>521.61465600000042</v>
          </cell>
          <cell r="J40">
            <v>540.6914400000004</v>
          </cell>
          <cell r="K40">
            <v>686.76422400000035</v>
          </cell>
        </row>
        <row r="42">
          <cell r="B42" t="str">
            <v>Implied multiples:</v>
          </cell>
        </row>
        <row r="43">
          <cell r="B43" t="str">
            <v>CY09 PEG (c)</v>
          </cell>
          <cell r="F43">
            <v>1.0333333333333334</v>
          </cell>
          <cell r="G43">
            <v>1.0666666666666667</v>
          </cell>
          <cell r="H43">
            <v>1.1000000000000001</v>
          </cell>
          <cell r="I43">
            <v>1.1333333333333333</v>
          </cell>
          <cell r="J43">
            <v>1.1666666666666667</v>
          </cell>
          <cell r="K43">
            <v>3.8107832415615208</v>
          </cell>
        </row>
        <row r="44">
          <cell r="B44" t="str">
            <v>CY09 EV/EBITDA</v>
          </cell>
          <cell r="F44">
            <v>14.512118340887561</v>
          </cell>
          <cell r="G44">
            <v>15.108272312042343</v>
          </cell>
          <cell r="H44">
            <v>15.704426283197126</v>
          </cell>
          <cell r="I44">
            <v>16.300580254351914</v>
          </cell>
          <cell r="J44">
            <v>16.896734225506695</v>
          </cell>
          <cell r="K44">
            <v>42.657096919480765</v>
          </cell>
        </row>
        <row r="45">
          <cell r="B45" t="str">
            <v>CY08 EV/EBITDA</v>
          </cell>
          <cell r="F45">
            <v>24.278993255607279</v>
          </cell>
          <cell r="G45">
            <v>25.276367856956156</v>
          </cell>
          <cell r="H45">
            <v>26.273742458305033</v>
          </cell>
          <cell r="I45">
            <v>27.271117059653918</v>
          </cell>
          <cell r="J45">
            <v>28.268491661002795</v>
          </cell>
          <cell r="K45">
            <v>114.32349724684562</v>
          </cell>
        </row>
        <row r="46">
          <cell r="B46" t="str">
            <v>CY09 EV / Revenue</v>
          </cell>
          <cell r="F46">
            <v>3.0609515372507481</v>
          </cell>
          <cell r="G46">
            <v>3.1866946142833439</v>
          </cell>
          <cell r="H46">
            <v>3.3124376913159392</v>
          </cell>
          <cell r="I46">
            <v>3.4381807683485359</v>
          </cell>
          <cell r="J46">
            <v>3.5639238453811317</v>
          </cell>
          <cell r="K46">
            <v>5.1397536688986385</v>
          </cell>
        </row>
        <row r="47">
          <cell r="B47" t="str">
            <v>CY08 EV / Revenue</v>
          </cell>
          <cell r="F47">
            <v>4.2853321521510477</v>
          </cell>
          <cell r="G47">
            <v>4.4613724599966815</v>
          </cell>
          <cell r="H47">
            <v>4.6374127678423154</v>
          </cell>
          <cell r="I47">
            <v>4.8134530756879501</v>
          </cell>
          <cell r="J47">
            <v>4.989493383533584</v>
          </cell>
        </row>
        <row r="48">
          <cell r="B48" t="str">
            <v>Value to existing shareholders</v>
          </cell>
          <cell r="F48">
            <v>447.63030400000036</v>
          </cell>
          <cell r="G48">
            <v>466.7070880000004</v>
          </cell>
          <cell r="H48">
            <v>485.78387200000031</v>
          </cell>
          <cell r="I48">
            <v>504.86065600000046</v>
          </cell>
          <cell r="J48">
            <v>523.93744000000038</v>
          </cell>
          <cell r="K48">
            <v>565.44795135799916</v>
          </cell>
        </row>
        <row r="50">
          <cell r="B50" t="str">
            <v>Total value to existing shareholders</v>
          </cell>
          <cell r="F50" t="e">
            <v>#REF!</v>
          </cell>
          <cell r="G50" t="e">
            <v>#REF!</v>
          </cell>
          <cell r="H50" t="e">
            <v>#REF!</v>
          </cell>
          <cell r="I50" t="e">
            <v>#REF!</v>
          </cell>
          <cell r="J50" t="e">
            <v>#REF!</v>
          </cell>
          <cell r="K50" t="e">
            <v>#REF!</v>
          </cell>
        </row>
        <row r="52">
          <cell r="B52" t="str">
            <v>$ millions, except per share</v>
          </cell>
        </row>
        <row r="53">
          <cell r="B53" t="str">
            <v>'At IPO' valuation</v>
          </cell>
        </row>
        <row r="55">
          <cell r="B55" t="str">
            <v>"At IPO" Equity value</v>
          </cell>
          <cell r="F55">
            <v>514.24374260869604</v>
          </cell>
          <cell r="G55">
            <v>530.83225043478296</v>
          </cell>
          <cell r="H55">
            <v>547.42075826086989</v>
          </cell>
          <cell r="I55">
            <v>564.00926608695693</v>
          </cell>
          <cell r="J55">
            <v>580.59777391304385</v>
          </cell>
          <cell r="K55">
            <v>707.61758608695686</v>
          </cell>
        </row>
        <row r="56">
          <cell r="B56" t="str">
            <v>Net cash</v>
          </cell>
          <cell r="F56">
            <v>126.99599999999998</v>
          </cell>
          <cell r="G56">
            <v>126.99599999999998</v>
          </cell>
          <cell r="H56">
            <v>126.99599999999998</v>
          </cell>
          <cell r="I56">
            <v>126.99599999999998</v>
          </cell>
          <cell r="J56">
            <v>126.99599999999998</v>
          </cell>
          <cell r="K56">
            <v>126.99599999999998</v>
          </cell>
        </row>
        <row r="57">
          <cell r="B57" t="str">
            <v xml:space="preserve">"At IPO" Enterprise value </v>
          </cell>
          <cell r="F57">
            <v>387.24774260869606</v>
          </cell>
          <cell r="G57">
            <v>403.83625043478298</v>
          </cell>
          <cell r="H57">
            <v>420.42475826086991</v>
          </cell>
          <cell r="I57">
            <v>437.01326608695695</v>
          </cell>
          <cell r="J57">
            <v>453.60177391304387</v>
          </cell>
          <cell r="K57">
            <v>580.62158608695688</v>
          </cell>
        </row>
        <row r="59">
          <cell r="B59" t="str">
            <v>Implied multiples:</v>
          </cell>
        </row>
        <row r="60">
          <cell r="B60" t="str">
            <v>CY09 P/E</v>
          </cell>
          <cell r="F60">
            <v>26.956521739130441</v>
          </cell>
          <cell r="G60">
            <v>27.826086956521742</v>
          </cell>
          <cell r="H60">
            <v>28.695652173913043</v>
          </cell>
          <cell r="I60">
            <v>29.565217391304351</v>
          </cell>
          <cell r="J60">
            <v>30.434782608695656</v>
          </cell>
          <cell r="K60">
            <v>5.6489947640776306</v>
          </cell>
        </row>
        <row r="61">
          <cell r="B61" t="str">
            <v>CY09 EV/EBITDA</v>
          </cell>
          <cell r="F61">
            <v>12.101582718392134</v>
          </cell>
          <cell r="G61">
            <v>12.619977475918031</v>
          </cell>
          <cell r="H61">
            <v>13.138372233443929</v>
          </cell>
          <cell r="I61">
            <v>13.65676699096983</v>
          </cell>
          <cell r="J61">
            <v>14.175161748495727</v>
          </cell>
          <cell r="K61">
            <v>30.436030836589467</v>
          </cell>
        </row>
        <row r="62">
          <cell r="B62" t="str">
            <v>CY08 EV/EBITDA</v>
          </cell>
          <cell r="F62">
            <v>20.246130737109638</v>
          </cell>
          <cell r="G62">
            <v>21.113412999152143</v>
          </cell>
          <cell r="H62">
            <v>21.980695261194644</v>
          </cell>
          <cell r="I62">
            <v>22.847977523237152</v>
          </cell>
          <cell r="J62">
            <v>23.715259785279653</v>
          </cell>
          <cell r="K62">
            <v>81.570330351353377</v>
          </cell>
        </row>
        <row r="63">
          <cell r="B63" t="str">
            <v>CY09 EV / Revenue</v>
          </cell>
          <cell r="F63">
            <v>2.5525121388145995</v>
          </cell>
          <cell r="G63">
            <v>2.6618539449298999</v>
          </cell>
          <cell r="H63">
            <v>2.7711957510452008</v>
          </cell>
          <cell r="I63">
            <v>2.8805375571605021</v>
          </cell>
          <cell r="J63">
            <v>2.9898793632758025</v>
          </cell>
          <cell r="K63">
            <v>5.2958205409774415</v>
          </cell>
        </row>
        <row r="64">
          <cell r="B64" t="str">
            <v>CY08 EV / Revenue</v>
          </cell>
          <cell r="F64">
            <v>3.5735169943404395</v>
          </cell>
          <cell r="G64">
            <v>3.7265955229018601</v>
          </cell>
          <cell r="H64">
            <v>3.8796740514632808</v>
          </cell>
          <cell r="I64">
            <v>4.0327525800247033</v>
          </cell>
          <cell r="J64">
            <v>4.1858311085861235</v>
          </cell>
        </row>
        <row r="66">
          <cell r="B66" t="str">
            <v>% existing shareholder ownership</v>
          </cell>
          <cell r="F66">
            <v>0.75692460667408379</v>
          </cell>
          <cell r="G66">
            <v>0.76452071271551869</v>
          </cell>
          <cell r="H66">
            <v>0.77165644869383621</v>
          </cell>
          <cell r="I66">
            <v>0.77837243549695878</v>
          </cell>
          <cell r="J66">
            <v>0.78470465162561709</v>
          </cell>
          <cell r="K66">
            <v>0.82335091374532465</v>
          </cell>
        </row>
        <row r="67">
          <cell r="B67" t="str">
            <v>% public ownership</v>
          </cell>
          <cell r="F67">
            <v>0.24307539332591621</v>
          </cell>
          <cell r="G67">
            <v>0.23547928728448134</v>
          </cell>
          <cell r="H67">
            <v>0.22834355130616374</v>
          </cell>
          <cell r="I67">
            <v>0.22162756450304125</v>
          </cell>
          <cell r="J67">
            <v>0.21529534837438294</v>
          </cell>
          <cell r="K67">
            <v>0.17664908625467535</v>
          </cell>
        </row>
        <row r="70">
          <cell r="B70" t="str">
            <v>(a) Adjusted for additional interest income generated from net IPO proceeds. Assumes 35% tax rate.</v>
          </cell>
        </row>
        <row r="71">
          <cell r="B71" t="str">
            <v>(c) Assumes pre-IPO net cash balance of $12.2 plus $114.8 million in net IPO proceeds to company.</v>
          </cell>
        </row>
        <row r="72">
          <cell r="B72" t="str">
            <v>(c) Assumes long term growth rate of 30.0%.</v>
          </cell>
        </row>
        <row r="74">
          <cell r="B74" t="str">
            <v>Source:  CY2009 estimates by Deutsche Bank.</v>
          </cell>
        </row>
      </sheetData>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urodollar Spread"/>
      <sheetName val="INPUT"/>
      <sheetName val="Margin and Taxes"/>
      <sheetName val="Reno - Turnover Analysis"/>
      <sheetName val="San Diego Salary Data"/>
      <sheetName val="San Diego- Turnover Analysis"/>
      <sheetName val="San Diego - Train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Transaction"/>
      <sheetName val="#REF"/>
      <sheetName val="Txtma"/>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Usage"/>
      <sheetName val="MVA-Usage"/>
      <sheetName val="Market Assumptions"/>
      <sheetName val="Service set"/>
      <sheetName val="MB-$"/>
      <sheetName val="MVA-$"/>
      <sheetName val="Staff Detail"/>
      <sheetName val="Costs"/>
      <sheetName val="Revenue Detail"/>
      <sheetName val="JV-RPL"/>
      <sheetName val="Switch-RPL"/>
      <sheetName val="Issuer-RPL"/>
      <sheetName val="Agent-R"/>
      <sheetName val="Bank-RPL"/>
      <sheetName val="MNO-R"/>
      <sheetName val="CC"/>
    </sheetNames>
    <sheetDataSet>
      <sheetData sheetId="0">
        <row r="5">
          <cell r="C5">
            <v>2009</v>
          </cell>
          <cell r="D5">
            <v>2010</v>
          </cell>
          <cell r="E5">
            <v>2011</v>
          </cell>
          <cell r="F5">
            <v>2012</v>
          </cell>
          <cell r="G5">
            <v>2013</v>
          </cell>
        </row>
        <row r="6">
          <cell r="C6">
            <v>12</v>
          </cell>
          <cell r="D6">
            <v>12</v>
          </cell>
          <cell r="E6">
            <v>12</v>
          </cell>
          <cell r="F6">
            <v>12</v>
          </cell>
          <cell r="G6">
            <v>12</v>
          </cell>
        </row>
        <row r="7">
          <cell r="C7">
            <v>13824.684089999999</v>
          </cell>
          <cell r="D7">
            <v>98753.248686700128</v>
          </cell>
          <cell r="E7">
            <v>464343.48388254183</v>
          </cell>
          <cell r="F7">
            <v>1099366.3433731531</v>
          </cell>
          <cell r="G7">
            <v>2310818.0865677088</v>
          </cell>
        </row>
        <row r="8">
          <cell r="C8">
            <v>12</v>
          </cell>
          <cell r="D8">
            <v>12</v>
          </cell>
          <cell r="E8">
            <v>12</v>
          </cell>
          <cell r="F8">
            <v>12</v>
          </cell>
          <cell r="G8">
            <v>12</v>
          </cell>
        </row>
        <row r="9">
          <cell r="C9">
            <v>13824.684089999999</v>
          </cell>
          <cell r="D9">
            <v>98753.248686700128</v>
          </cell>
          <cell r="E9">
            <v>464343.48388254183</v>
          </cell>
          <cell r="F9">
            <v>1099366.3433731531</v>
          </cell>
          <cell r="G9">
            <v>2310818.0865677088</v>
          </cell>
        </row>
        <row r="10">
          <cell r="C10">
            <v>12</v>
          </cell>
          <cell r="D10">
            <v>12</v>
          </cell>
          <cell r="E10">
            <v>12</v>
          </cell>
          <cell r="F10">
            <v>12</v>
          </cell>
          <cell r="G10">
            <v>12</v>
          </cell>
        </row>
        <row r="11">
          <cell r="C11">
            <v>13824.684089999999</v>
          </cell>
          <cell r="D11">
            <v>98753.248686700128</v>
          </cell>
          <cell r="E11">
            <v>464343.48388254183</v>
          </cell>
          <cell r="F11">
            <v>1099366.3433731531</v>
          </cell>
          <cell r="G11">
            <v>2310818.0865677088</v>
          </cell>
        </row>
        <row r="17">
          <cell r="C17">
            <v>2010</v>
          </cell>
          <cell r="D17">
            <v>2011</v>
          </cell>
          <cell r="E17">
            <v>2012</v>
          </cell>
          <cell r="F17">
            <v>2013</v>
          </cell>
          <cell r="G17">
            <v>2014</v>
          </cell>
        </row>
        <row r="18">
          <cell r="C18">
            <v>0.87</v>
          </cell>
          <cell r="D18">
            <v>0.87</v>
          </cell>
          <cell r="E18">
            <v>0.87</v>
          </cell>
          <cell r="F18">
            <v>0.87</v>
          </cell>
          <cell r="G18">
            <v>0.87</v>
          </cell>
        </row>
        <row r="19">
          <cell r="C19">
            <v>90</v>
          </cell>
          <cell r="D19">
            <v>90</v>
          </cell>
          <cell r="E19">
            <v>90</v>
          </cell>
          <cell r="F19">
            <v>90</v>
          </cell>
          <cell r="G19">
            <v>90</v>
          </cell>
        </row>
        <row r="20">
          <cell r="C20">
            <v>2500</v>
          </cell>
          <cell r="D20">
            <v>2625</v>
          </cell>
          <cell r="E20">
            <v>2756.25</v>
          </cell>
          <cell r="F20">
            <v>2894.0625</v>
          </cell>
          <cell r="G20">
            <v>3038.765625</v>
          </cell>
        </row>
        <row r="21">
          <cell r="C21">
            <v>0</v>
          </cell>
          <cell r="D21">
            <v>0</v>
          </cell>
          <cell r="E21">
            <v>0</v>
          </cell>
          <cell r="F21">
            <v>0</v>
          </cell>
          <cell r="G21">
            <v>0</v>
          </cell>
        </row>
        <row r="23">
          <cell r="C23">
            <v>2011</v>
          </cell>
          <cell r="D23">
            <v>2012</v>
          </cell>
          <cell r="E23">
            <v>2013</v>
          </cell>
          <cell r="F23">
            <v>2014</v>
          </cell>
          <cell r="G23">
            <v>2015</v>
          </cell>
        </row>
        <row r="24">
          <cell r="C24">
            <v>12</v>
          </cell>
          <cell r="D24">
            <v>12</v>
          </cell>
          <cell r="E24">
            <v>12</v>
          </cell>
          <cell r="F24">
            <v>12</v>
          </cell>
          <cell r="G24">
            <v>12</v>
          </cell>
        </row>
        <row r="25">
          <cell r="C25">
            <v>0</v>
          </cell>
          <cell r="D25">
            <v>0</v>
          </cell>
          <cell r="E25">
            <v>0</v>
          </cell>
          <cell r="F25">
            <v>0</v>
          </cell>
          <cell r="G25">
            <v>0</v>
          </cell>
        </row>
        <row r="26">
          <cell r="C26">
            <v>12</v>
          </cell>
          <cell r="D26">
            <v>12</v>
          </cell>
          <cell r="E26">
            <v>12</v>
          </cell>
          <cell r="F26">
            <v>12</v>
          </cell>
          <cell r="G26">
            <v>12</v>
          </cell>
        </row>
        <row r="27">
          <cell r="C27">
            <v>0</v>
          </cell>
          <cell r="D27">
            <v>0</v>
          </cell>
          <cell r="E27">
            <v>0</v>
          </cell>
          <cell r="F27">
            <v>0</v>
          </cell>
          <cell r="G27">
            <v>0</v>
          </cell>
        </row>
        <row r="33">
          <cell r="C33">
            <v>2009</v>
          </cell>
          <cell r="D33">
            <v>2010</v>
          </cell>
          <cell r="E33">
            <v>2011</v>
          </cell>
          <cell r="F33">
            <v>2012</v>
          </cell>
          <cell r="G33">
            <v>2013</v>
          </cell>
        </row>
        <row r="34">
          <cell r="C34">
            <v>12</v>
          </cell>
          <cell r="D34">
            <v>12</v>
          </cell>
          <cell r="E34">
            <v>12</v>
          </cell>
          <cell r="F34">
            <v>12</v>
          </cell>
          <cell r="G34">
            <v>12</v>
          </cell>
        </row>
        <row r="35">
          <cell r="C35">
            <v>0</v>
          </cell>
          <cell r="D35">
            <v>0</v>
          </cell>
          <cell r="E35">
            <v>0</v>
          </cell>
          <cell r="F35">
            <v>0</v>
          </cell>
          <cell r="G35">
            <v>0</v>
          </cell>
        </row>
        <row r="36">
          <cell r="C36">
            <v>12</v>
          </cell>
          <cell r="D36">
            <v>12</v>
          </cell>
          <cell r="E36">
            <v>12</v>
          </cell>
          <cell r="F36">
            <v>12</v>
          </cell>
          <cell r="G36">
            <v>12</v>
          </cell>
        </row>
        <row r="37">
          <cell r="C37">
            <v>0</v>
          </cell>
          <cell r="D37">
            <v>0</v>
          </cell>
          <cell r="E37">
            <v>0</v>
          </cell>
          <cell r="F37">
            <v>0</v>
          </cell>
          <cell r="G37">
            <v>0</v>
          </cell>
        </row>
        <row r="38">
          <cell r="C38">
            <v>12</v>
          </cell>
          <cell r="D38">
            <v>12</v>
          </cell>
          <cell r="E38">
            <v>12</v>
          </cell>
          <cell r="F38">
            <v>12</v>
          </cell>
          <cell r="G38">
            <v>12</v>
          </cell>
        </row>
        <row r="39">
          <cell r="C39">
            <v>20</v>
          </cell>
          <cell r="D39">
            <v>20</v>
          </cell>
          <cell r="E39">
            <v>20</v>
          </cell>
          <cell r="F39">
            <v>20</v>
          </cell>
          <cell r="G39">
            <v>20</v>
          </cell>
        </row>
        <row r="40">
          <cell r="C40">
            <v>0</v>
          </cell>
          <cell r="D40">
            <v>0</v>
          </cell>
          <cell r="E40">
            <v>0</v>
          </cell>
          <cell r="F40">
            <v>0</v>
          </cell>
          <cell r="G40">
            <v>0</v>
          </cell>
        </row>
        <row r="46">
          <cell r="C46">
            <v>2009</v>
          </cell>
          <cell r="D46">
            <v>2010</v>
          </cell>
          <cell r="E46">
            <v>2011</v>
          </cell>
          <cell r="F46">
            <v>2012</v>
          </cell>
          <cell r="G46">
            <v>2013</v>
          </cell>
        </row>
        <row r="47">
          <cell r="C47">
            <v>0.3</v>
          </cell>
          <cell r="D47">
            <v>0.315</v>
          </cell>
          <cell r="E47">
            <v>0.33075000000000004</v>
          </cell>
          <cell r="F47">
            <v>0.34728750000000008</v>
          </cell>
          <cell r="G47">
            <v>0.36465187500000013</v>
          </cell>
        </row>
        <row r="48">
          <cell r="C48">
            <v>0.33</v>
          </cell>
          <cell r="D48">
            <v>0.33</v>
          </cell>
          <cell r="E48">
            <v>0.33</v>
          </cell>
          <cell r="F48">
            <v>0.5</v>
          </cell>
          <cell r="G48">
            <v>0.5</v>
          </cell>
        </row>
        <row r="49">
          <cell r="C49">
            <v>114.05364374249999</v>
          </cell>
          <cell r="D49">
            <v>855.45001674853984</v>
          </cell>
          <cell r="E49">
            <v>4223.4942005891453</v>
          </cell>
          <cell r="F49">
            <v>15908.174540591834</v>
          </cell>
          <cell r="G49">
            <v>35110.172835451151</v>
          </cell>
        </row>
        <row r="51">
          <cell r="C51">
            <v>2009</v>
          </cell>
          <cell r="D51">
            <v>2010</v>
          </cell>
          <cell r="E51">
            <v>2011</v>
          </cell>
          <cell r="F51">
            <v>2012</v>
          </cell>
          <cell r="G51">
            <v>2013</v>
          </cell>
        </row>
        <row r="53">
          <cell r="C53">
            <v>6</v>
          </cell>
          <cell r="D53">
            <v>6</v>
          </cell>
          <cell r="E53">
            <v>6</v>
          </cell>
          <cell r="F53">
            <v>6</v>
          </cell>
          <cell r="G53">
            <v>6</v>
          </cell>
        </row>
        <row r="54">
          <cell r="C54">
            <v>2</v>
          </cell>
          <cell r="D54">
            <v>2.06</v>
          </cell>
          <cell r="E54">
            <v>2.1217999999999999</v>
          </cell>
          <cell r="F54">
            <v>2.185454</v>
          </cell>
          <cell r="G54">
            <v>2.2510176200000003</v>
          </cell>
        </row>
        <row r="55">
          <cell r="C55">
            <v>0</v>
          </cell>
          <cell r="D55">
            <v>0</v>
          </cell>
          <cell r="E55">
            <v>0</v>
          </cell>
          <cell r="F55">
            <v>0</v>
          </cell>
          <cell r="G55">
            <v>0</v>
          </cell>
        </row>
        <row r="57">
          <cell r="C57">
            <v>2011</v>
          </cell>
          <cell r="D57">
            <v>2012</v>
          </cell>
          <cell r="E57">
            <v>2013</v>
          </cell>
          <cell r="F57">
            <v>2014</v>
          </cell>
          <cell r="G57">
            <v>2015</v>
          </cell>
        </row>
        <row r="58">
          <cell r="C58">
            <v>12</v>
          </cell>
          <cell r="D58">
            <v>12</v>
          </cell>
          <cell r="E58">
            <v>12</v>
          </cell>
          <cell r="F58">
            <v>12</v>
          </cell>
          <cell r="G58">
            <v>12</v>
          </cell>
        </row>
        <row r="59">
          <cell r="C59">
            <v>0</v>
          </cell>
          <cell r="D59">
            <v>0</v>
          </cell>
          <cell r="E59">
            <v>0</v>
          </cell>
          <cell r="F59">
            <v>0</v>
          </cell>
          <cell r="G59">
            <v>0</v>
          </cell>
        </row>
        <row r="60">
          <cell r="C60">
            <v>12</v>
          </cell>
          <cell r="D60">
            <v>12</v>
          </cell>
          <cell r="E60">
            <v>12</v>
          </cell>
          <cell r="F60">
            <v>12</v>
          </cell>
          <cell r="G60">
            <v>12</v>
          </cell>
        </row>
        <row r="61">
          <cell r="C61">
            <v>0</v>
          </cell>
          <cell r="D61">
            <v>0</v>
          </cell>
          <cell r="E61">
            <v>0</v>
          </cell>
          <cell r="F61">
            <v>0</v>
          </cell>
          <cell r="G61">
            <v>0</v>
          </cell>
        </row>
        <row r="63">
          <cell r="C63">
            <v>0.5</v>
          </cell>
          <cell r="D63">
            <v>0.5</v>
          </cell>
          <cell r="E63">
            <v>0.5</v>
          </cell>
          <cell r="F63">
            <v>0.5</v>
          </cell>
          <cell r="G63">
            <v>0.5</v>
          </cell>
        </row>
        <row r="64">
          <cell r="C64">
            <v>2</v>
          </cell>
          <cell r="D64">
            <v>2.06</v>
          </cell>
          <cell r="E64">
            <v>2.1217999999999999</v>
          </cell>
          <cell r="F64">
            <v>2.185454</v>
          </cell>
          <cell r="G64">
            <v>2.2510176200000003</v>
          </cell>
        </row>
        <row r="65">
          <cell r="C65">
            <v>0</v>
          </cell>
          <cell r="D65">
            <v>0</v>
          </cell>
          <cell r="E65">
            <v>0</v>
          </cell>
          <cell r="F65">
            <v>0</v>
          </cell>
          <cell r="G65">
            <v>0</v>
          </cell>
        </row>
        <row r="79">
          <cell r="C79">
            <v>2009</v>
          </cell>
          <cell r="D79">
            <v>2010</v>
          </cell>
          <cell r="E79">
            <v>2011</v>
          </cell>
          <cell r="F79">
            <v>2012</v>
          </cell>
          <cell r="G79">
            <v>2013</v>
          </cell>
        </row>
        <row r="80">
          <cell r="C80">
            <v>0.1</v>
          </cell>
          <cell r="D80">
            <v>0.2</v>
          </cell>
          <cell r="E80">
            <v>0.3</v>
          </cell>
          <cell r="F80">
            <v>0.3</v>
          </cell>
          <cell r="G80">
            <v>0.3</v>
          </cell>
        </row>
        <row r="81">
          <cell r="C81">
            <v>0</v>
          </cell>
          <cell r="D81">
            <v>0</v>
          </cell>
          <cell r="E81">
            <v>0</v>
          </cell>
          <cell r="F81">
            <v>0</v>
          </cell>
          <cell r="G81">
            <v>0</v>
          </cell>
        </row>
      </sheetData>
      <sheetData sheetId="1">
        <row r="5">
          <cell r="C5">
            <v>2009</v>
          </cell>
          <cell r="D5">
            <v>2010</v>
          </cell>
          <cell r="E5">
            <v>2011</v>
          </cell>
          <cell r="F5">
            <v>2012</v>
          </cell>
          <cell r="G5">
            <v>2013</v>
          </cell>
        </row>
        <row r="6">
          <cell r="C6">
            <v>52</v>
          </cell>
          <cell r="D6">
            <v>52</v>
          </cell>
          <cell r="E6">
            <v>52</v>
          </cell>
          <cell r="F6">
            <v>52</v>
          </cell>
          <cell r="G6">
            <v>52</v>
          </cell>
        </row>
        <row r="7">
          <cell r="C7">
            <v>3993797.6259999997</v>
          </cell>
          <cell r="D7">
            <v>14437715.704783391</v>
          </cell>
          <cell r="E7">
            <v>36818524.620806143</v>
          </cell>
          <cell r="F7">
            <v>74567651.20070684</v>
          </cell>
          <cell r="G7">
            <v>127401599.44463992</v>
          </cell>
        </row>
        <row r="8">
          <cell r="C8">
            <v>52</v>
          </cell>
          <cell r="D8">
            <v>52</v>
          </cell>
          <cell r="E8">
            <v>52</v>
          </cell>
          <cell r="F8">
            <v>52</v>
          </cell>
          <cell r="G8">
            <v>52</v>
          </cell>
        </row>
        <row r="9">
          <cell r="C9">
            <v>3993797.6259999997</v>
          </cell>
          <cell r="D9">
            <v>14437715.704783391</v>
          </cell>
          <cell r="E9">
            <v>36818524.620806143</v>
          </cell>
          <cell r="F9">
            <v>74567651.20070684</v>
          </cell>
          <cell r="G9">
            <v>127401599.44463992</v>
          </cell>
        </row>
        <row r="10">
          <cell r="C10">
            <v>2009</v>
          </cell>
          <cell r="D10">
            <v>2010</v>
          </cell>
          <cell r="E10">
            <v>2011</v>
          </cell>
          <cell r="F10">
            <v>2012</v>
          </cell>
          <cell r="G10">
            <v>2013</v>
          </cell>
        </row>
        <row r="11">
          <cell r="C11">
            <v>12</v>
          </cell>
          <cell r="D11">
            <v>12</v>
          </cell>
          <cell r="E11">
            <v>12</v>
          </cell>
          <cell r="F11">
            <v>12</v>
          </cell>
          <cell r="G11">
            <v>12</v>
          </cell>
        </row>
        <row r="12">
          <cell r="C12">
            <v>16250</v>
          </cell>
          <cell r="D12">
            <v>16737.5</v>
          </cell>
          <cell r="E12">
            <v>17239.625</v>
          </cell>
          <cell r="F12">
            <v>17756.813750000001</v>
          </cell>
          <cell r="G12">
            <v>18289.5181625</v>
          </cell>
        </row>
        <row r="13">
          <cell r="C13">
            <v>195000</v>
          </cell>
          <cell r="D13">
            <v>200850</v>
          </cell>
          <cell r="E13">
            <v>206875.5</v>
          </cell>
          <cell r="F13">
            <v>213081.76500000001</v>
          </cell>
          <cell r="G13">
            <v>219474.21795000002</v>
          </cell>
        </row>
        <row r="14">
          <cell r="C14">
            <v>2009</v>
          </cell>
          <cell r="D14">
            <v>2010</v>
          </cell>
          <cell r="E14">
            <v>2011</v>
          </cell>
          <cell r="F14">
            <v>2012</v>
          </cell>
          <cell r="G14">
            <v>2013</v>
          </cell>
        </row>
        <row r="15">
          <cell r="C15">
            <v>12</v>
          </cell>
          <cell r="D15">
            <v>12</v>
          </cell>
          <cell r="E15">
            <v>12</v>
          </cell>
          <cell r="F15">
            <v>12</v>
          </cell>
          <cell r="G15">
            <v>12</v>
          </cell>
        </row>
        <row r="16">
          <cell r="C16">
            <v>16250</v>
          </cell>
          <cell r="D16">
            <v>16737.5</v>
          </cell>
          <cell r="E16">
            <v>17239.625</v>
          </cell>
          <cell r="F16">
            <v>17756.813750000001</v>
          </cell>
          <cell r="G16">
            <v>18289.5181625</v>
          </cell>
        </row>
        <row r="17">
          <cell r="C17">
            <v>195000</v>
          </cell>
          <cell r="D17">
            <v>200850</v>
          </cell>
          <cell r="E17">
            <v>206875.5</v>
          </cell>
          <cell r="F17">
            <v>213081.76500000001</v>
          </cell>
          <cell r="G17">
            <v>219474.21795000002</v>
          </cell>
        </row>
        <row r="18">
          <cell r="C18">
            <v>2009</v>
          </cell>
          <cell r="D18">
            <v>2010</v>
          </cell>
          <cell r="E18">
            <v>2011</v>
          </cell>
          <cell r="F18">
            <v>2012</v>
          </cell>
          <cell r="G18">
            <v>2013</v>
          </cell>
        </row>
        <row r="19">
          <cell r="C19">
            <v>0.3</v>
          </cell>
          <cell r="D19">
            <v>0.36</v>
          </cell>
          <cell r="E19">
            <v>0.432</v>
          </cell>
          <cell r="F19">
            <v>0.51839999999999997</v>
          </cell>
          <cell r="G19">
            <v>0.62207999999999997</v>
          </cell>
        </row>
        <row r="20">
          <cell r="C20">
            <v>12</v>
          </cell>
          <cell r="D20">
            <v>12</v>
          </cell>
          <cell r="E20">
            <v>12</v>
          </cell>
          <cell r="F20">
            <v>12</v>
          </cell>
          <cell r="G20">
            <v>12</v>
          </cell>
        </row>
        <row r="21">
          <cell r="C21">
            <v>100000</v>
          </cell>
          <cell r="D21">
            <v>105000</v>
          </cell>
          <cell r="E21">
            <v>110250</v>
          </cell>
          <cell r="F21">
            <v>115762.5</v>
          </cell>
          <cell r="G21">
            <v>121550.625</v>
          </cell>
        </row>
        <row r="22">
          <cell r="C22">
            <v>27649368180</v>
          </cell>
          <cell r="D22">
            <v>125941304686.34128</v>
          </cell>
          <cell r="E22">
            <v>404675236301.48193</v>
          </cell>
          <cell r="F22">
            <v>1032669275803.3741</v>
          </cell>
          <cell r="G22">
            <v>2223085765723.2383</v>
          </cell>
        </row>
        <row r="23">
          <cell r="C23">
            <v>2010</v>
          </cell>
          <cell r="D23">
            <v>2011</v>
          </cell>
          <cell r="E23">
            <v>2012</v>
          </cell>
          <cell r="F23">
            <v>2013</v>
          </cell>
          <cell r="G23">
            <v>2014</v>
          </cell>
        </row>
        <row r="24">
          <cell r="C24">
            <v>0.05</v>
          </cell>
          <cell r="D24">
            <v>0.1</v>
          </cell>
          <cell r="E24">
            <v>0.2</v>
          </cell>
          <cell r="F24">
            <v>0.4</v>
          </cell>
          <cell r="G24">
            <v>0.8</v>
          </cell>
        </row>
        <row r="25">
          <cell r="C25">
            <v>12</v>
          </cell>
          <cell r="D25">
            <v>12</v>
          </cell>
          <cell r="E25">
            <v>18</v>
          </cell>
          <cell r="F25">
            <v>24</v>
          </cell>
          <cell r="G25">
            <v>30</v>
          </cell>
        </row>
        <row r="26">
          <cell r="C26">
            <v>10000</v>
          </cell>
          <cell r="D26">
            <v>10500</v>
          </cell>
          <cell r="E26">
            <v>11025</v>
          </cell>
          <cell r="F26">
            <v>11576.25</v>
          </cell>
          <cell r="G26">
            <v>12155.0625</v>
          </cell>
        </row>
        <row r="27">
          <cell r="C27">
            <v>10000</v>
          </cell>
          <cell r="D27">
            <v>3498369574.6205916</v>
          </cell>
          <cell r="E27">
            <v>28102446965.380688</v>
          </cell>
          <cell r="F27">
            <v>159362542562.24911</v>
          </cell>
          <cell r="G27">
            <v>714726647930.56775</v>
          </cell>
        </row>
        <row r="28">
          <cell r="C28">
            <v>2009</v>
          </cell>
          <cell r="D28">
            <v>2010</v>
          </cell>
          <cell r="E28">
            <v>2011</v>
          </cell>
          <cell r="F28">
            <v>2012</v>
          </cell>
          <cell r="G28">
            <v>2013</v>
          </cell>
        </row>
        <row r="29">
          <cell r="C29">
            <v>0.3</v>
          </cell>
          <cell r="D29">
            <v>0.35</v>
          </cell>
          <cell r="E29">
            <v>0.4</v>
          </cell>
          <cell r="F29">
            <v>0.45</v>
          </cell>
          <cell r="G29">
            <v>0.5</v>
          </cell>
        </row>
        <row r="30">
          <cell r="C30">
            <v>12</v>
          </cell>
          <cell r="D30">
            <v>12</v>
          </cell>
          <cell r="E30">
            <v>12</v>
          </cell>
          <cell r="F30">
            <v>12</v>
          </cell>
          <cell r="G30">
            <v>12</v>
          </cell>
        </row>
        <row r="31">
          <cell r="C31">
            <v>276493.68179999996</v>
          </cell>
          <cell r="D31">
            <v>1166123.1915401968</v>
          </cell>
          <cell r="E31">
            <v>3398633.0419205674</v>
          </cell>
          <cell r="F31">
            <v>7743563.7785349423</v>
          </cell>
          <cell r="G31">
            <v>14700184.551304607</v>
          </cell>
        </row>
        <row r="32">
          <cell r="C32">
            <v>2009</v>
          </cell>
          <cell r="D32">
            <v>2010</v>
          </cell>
          <cell r="E32">
            <v>2011</v>
          </cell>
          <cell r="F32">
            <v>2012</v>
          </cell>
          <cell r="G32">
            <v>2013</v>
          </cell>
        </row>
        <row r="33">
          <cell r="C33">
            <v>0.87</v>
          </cell>
          <cell r="D33">
            <v>0.87</v>
          </cell>
          <cell r="E33">
            <v>0.87</v>
          </cell>
          <cell r="F33">
            <v>0.87</v>
          </cell>
          <cell r="G33">
            <v>0.87</v>
          </cell>
        </row>
        <row r="34">
          <cell r="C34">
            <v>90</v>
          </cell>
          <cell r="D34">
            <v>90</v>
          </cell>
          <cell r="E34">
            <v>90</v>
          </cell>
          <cell r="F34">
            <v>90</v>
          </cell>
          <cell r="G34">
            <v>90</v>
          </cell>
        </row>
        <row r="35">
          <cell r="C35">
            <v>2500</v>
          </cell>
          <cell r="D35">
            <v>2625</v>
          </cell>
          <cell r="E35">
            <v>2756.25</v>
          </cell>
          <cell r="F35">
            <v>2894.0625</v>
          </cell>
          <cell r="G35">
            <v>3038.765625</v>
          </cell>
        </row>
        <row r="36">
          <cell r="C36">
            <v>15034343947.875</v>
          </cell>
          <cell r="D36">
            <v>57067153685.99839</v>
          </cell>
          <cell r="E36">
            <v>152807055374.25748</v>
          </cell>
          <cell r="F36">
            <v>324950184443.336</v>
          </cell>
          <cell r="G36">
            <v>582948922218.36938</v>
          </cell>
        </row>
        <row r="39">
          <cell r="C39">
            <v>2010</v>
          </cell>
          <cell r="D39">
            <v>2011</v>
          </cell>
          <cell r="E39">
            <v>2012</v>
          </cell>
          <cell r="F39">
            <v>2013</v>
          </cell>
          <cell r="G39">
            <v>2014</v>
          </cell>
        </row>
        <row r="40">
          <cell r="C40">
            <v>12</v>
          </cell>
          <cell r="D40">
            <v>12</v>
          </cell>
          <cell r="E40">
            <v>12</v>
          </cell>
          <cell r="F40">
            <v>12</v>
          </cell>
          <cell r="G40">
            <v>12</v>
          </cell>
        </row>
        <row r="41">
          <cell r="C41">
            <v>0</v>
          </cell>
          <cell r="D41">
            <v>291475.12517100002</v>
          </cell>
          <cell r="E41">
            <v>1094469.6633420936</v>
          </cell>
          <cell r="F41">
            <v>2513990.2065267419</v>
          </cell>
          <cell r="G41">
            <v>4496351.4410486016</v>
          </cell>
        </row>
        <row r="42">
          <cell r="C42">
            <v>12</v>
          </cell>
          <cell r="D42">
            <v>12</v>
          </cell>
          <cell r="E42">
            <v>12</v>
          </cell>
          <cell r="F42">
            <v>12</v>
          </cell>
          <cell r="G42">
            <v>12</v>
          </cell>
        </row>
        <row r="43">
          <cell r="C43">
            <v>0</v>
          </cell>
          <cell r="D43">
            <v>291475.12517100002</v>
          </cell>
          <cell r="E43">
            <v>1094469.6633420936</v>
          </cell>
          <cell r="F43">
            <v>2513990.2065267419</v>
          </cell>
          <cell r="G43">
            <v>4496351.4410486016</v>
          </cell>
        </row>
        <row r="44">
          <cell r="C44">
            <v>2010</v>
          </cell>
          <cell r="D44">
            <v>2011</v>
          </cell>
          <cell r="E44">
            <v>2012</v>
          </cell>
          <cell r="F44">
            <v>2013</v>
          </cell>
          <cell r="G44">
            <v>2014</v>
          </cell>
        </row>
        <row r="45">
          <cell r="C45">
            <v>12</v>
          </cell>
          <cell r="D45">
            <v>12</v>
          </cell>
          <cell r="E45">
            <v>12</v>
          </cell>
          <cell r="F45">
            <v>12</v>
          </cell>
          <cell r="G45">
            <v>12</v>
          </cell>
        </row>
        <row r="46">
          <cell r="C46">
            <v>16250</v>
          </cell>
          <cell r="D46">
            <v>16737.5</v>
          </cell>
          <cell r="E46">
            <v>17239.625</v>
          </cell>
          <cell r="F46">
            <v>17756.813750000001</v>
          </cell>
          <cell r="G46">
            <v>18289.5181625</v>
          </cell>
        </row>
        <row r="47">
          <cell r="C47">
            <v>195000</v>
          </cell>
          <cell r="D47">
            <v>200850</v>
          </cell>
          <cell r="E47">
            <v>206875.5</v>
          </cell>
          <cell r="F47">
            <v>213081.76500000001</v>
          </cell>
          <cell r="G47">
            <v>219474.21795000002</v>
          </cell>
        </row>
        <row r="48">
          <cell r="C48">
            <v>2010</v>
          </cell>
          <cell r="D48">
            <v>2011</v>
          </cell>
          <cell r="E48">
            <v>2012</v>
          </cell>
          <cell r="F48">
            <v>2013</v>
          </cell>
          <cell r="G48">
            <v>2014</v>
          </cell>
        </row>
        <row r="49">
          <cell r="C49">
            <v>12</v>
          </cell>
          <cell r="D49">
            <v>12</v>
          </cell>
          <cell r="E49">
            <v>12</v>
          </cell>
          <cell r="F49">
            <v>12</v>
          </cell>
          <cell r="G49">
            <v>12</v>
          </cell>
        </row>
        <row r="50">
          <cell r="C50">
            <v>16250</v>
          </cell>
          <cell r="D50">
            <v>16737.5</v>
          </cell>
          <cell r="E50">
            <v>17239.625</v>
          </cell>
          <cell r="F50">
            <v>17756.813750000001</v>
          </cell>
          <cell r="G50">
            <v>18289.5181625</v>
          </cell>
        </row>
        <row r="51">
          <cell r="C51">
            <v>195000</v>
          </cell>
          <cell r="D51">
            <v>200850</v>
          </cell>
          <cell r="E51">
            <v>206875.5</v>
          </cell>
          <cell r="F51">
            <v>213081.76500000001</v>
          </cell>
          <cell r="G51">
            <v>219474.21795000002</v>
          </cell>
        </row>
        <row r="52">
          <cell r="C52">
            <v>2010</v>
          </cell>
          <cell r="D52">
            <v>2011</v>
          </cell>
          <cell r="E52">
            <v>2012</v>
          </cell>
          <cell r="F52">
            <v>2013</v>
          </cell>
          <cell r="G52">
            <v>2014</v>
          </cell>
        </row>
        <row r="53">
          <cell r="C53">
            <v>0.7</v>
          </cell>
          <cell r="D53">
            <v>0.71399999999999997</v>
          </cell>
          <cell r="E53">
            <v>0.72827999999999993</v>
          </cell>
          <cell r="F53">
            <v>0.74284559999999988</v>
          </cell>
          <cell r="G53">
            <v>0.75770251199999994</v>
          </cell>
        </row>
        <row r="54">
          <cell r="C54">
            <v>1</v>
          </cell>
          <cell r="D54">
            <v>1</v>
          </cell>
          <cell r="E54">
            <v>1</v>
          </cell>
          <cell r="F54">
            <v>1</v>
          </cell>
          <cell r="G54">
            <v>1</v>
          </cell>
        </row>
        <row r="55">
          <cell r="C55">
            <v>100000</v>
          </cell>
          <cell r="D55">
            <v>103000</v>
          </cell>
          <cell r="E55">
            <v>106090</v>
          </cell>
          <cell r="F55">
            <v>109272.7</v>
          </cell>
          <cell r="G55">
            <v>112550.88099999999</v>
          </cell>
        </row>
        <row r="56">
          <cell r="C56">
            <v>100000</v>
          </cell>
          <cell r="D56">
            <v>103000</v>
          </cell>
          <cell r="E56">
            <v>106090</v>
          </cell>
          <cell r="F56">
            <v>109272.7</v>
          </cell>
          <cell r="G56">
            <v>112550.88099999999</v>
          </cell>
        </row>
        <row r="57">
          <cell r="C57">
            <v>2010</v>
          </cell>
          <cell r="D57">
            <v>2011</v>
          </cell>
          <cell r="E57">
            <v>2012</v>
          </cell>
          <cell r="F57">
            <v>2013</v>
          </cell>
          <cell r="G57">
            <v>2014</v>
          </cell>
        </row>
        <row r="58">
          <cell r="C58">
            <v>1</v>
          </cell>
          <cell r="D58">
            <v>1</v>
          </cell>
          <cell r="E58">
            <v>1</v>
          </cell>
          <cell r="F58">
            <v>1</v>
          </cell>
          <cell r="G58">
            <v>1</v>
          </cell>
        </row>
        <row r="59">
          <cell r="C59">
            <v>100000</v>
          </cell>
          <cell r="D59">
            <v>103000</v>
          </cell>
          <cell r="E59">
            <v>106090</v>
          </cell>
          <cell r="F59">
            <v>109272.7</v>
          </cell>
          <cell r="G59">
            <v>112550.88099999999</v>
          </cell>
        </row>
        <row r="60">
          <cell r="C60">
            <v>100000</v>
          </cell>
          <cell r="D60">
            <v>103000</v>
          </cell>
          <cell r="E60">
            <v>106090</v>
          </cell>
          <cell r="F60">
            <v>109272.7</v>
          </cell>
          <cell r="G60">
            <v>112550.88099999999</v>
          </cell>
        </row>
        <row r="61">
          <cell r="C61">
            <v>2010</v>
          </cell>
          <cell r="D61">
            <v>2011</v>
          </cell>
          <cell r="E61">
            <v>2012</v>
          </cell>
          <cell r="F61">
            <v>2013</v>
          </cell>
          <cell r="G61">
            <v>2014</v>
          </cell>
        </row>
        <row r="62">
          <cell r="C62">
            <v>6</v>
          </cell>
          <cell r="D62">
            <v>6</v>
          </cell>
          <cell r="E62">
            <v>6</v>
          </cell>
          <cell r="F62">
            <v>6</v>
          </cell>
          <cell r="G62">
            <v>6</v>
          </cell>
        </row>
        <row r="63">
          <cell r="C63">
            <v>16250</v>
          </cell>
          <cell r="D63">
            <v>16737.5</v>
          </cell>
          <cell r="E63">
            <v>17239.625</v>
          </cell>
          <cell r="F63">
            <v>17756.813750000001</v>
          </cell>
          <cell r="G63">
            <v>18289.5181625</v>
          </cell>
        </row>
        <row r="64">
          <cell r="C64">
            <v>97500</v>
          </cell>
          <cell r="D64">
            <v>100425</v>
          </cell>
          <cell r="E64">
            <v>103437.75</v>
          </cell>
          <cell r="F64">
            <v>106540.88250000001</v>
          </cell>
          <cell r="G64">
            <v>109737.10897500001</v>
          </cell>
        </row>
        <row r="65">
          <cell r="C65">
            <v>2010</v>
          </cell>
          <cell r="D65">
            <v>2011</v>
          </cell>
          <cell r="E65">
            <v>2012</v>
          </cell>
          <cell r="F65">
            <v>2013</v>
          </cell>
          <cell r="G65">
            <v>2014</v>
          </cell>
        </row>
        <row r="66">
          <cell r="C66">
            <v>12</v>
          </cell>
          <cell r="D66">
            <v>12</v>
          </cell>
          <cell r="E66">
            <v>12</v>
          </cell>
          <cell r="F66">
            <v>12</v>
          </cell>
          <cell r="G66">
            <v>12</v>
          </cell>
        </row>
        <row r="67">
          <cell r="C67">
            <v>24120</v>
          </cell>
          <cell r="D67">
            <v>24132</v>
          </cell>
          <cell r="E67">
            <v>24144</v>
          </cell>
          <cell r="F67">
            <v>24156</v>
          </cell>
          <cell r="G67">
            <v>24168</v>
          </cell>
        </row>
        <row r="68">
          <cell r="C68">
            <v>289440</v>
          </cell>
          <cell r="D68">
            <v>289584</v>
          </cell>
          <cell r="E68">
            <v>289728</v>
          </cell>
          <cell r="F68">
            <v>289872</v>
          </cell>
          <cell r="G68">
            <v>290016</v>
          </cell>
        </row>
        <row r="69">
          <cell r="C69">
            <v>2010</v>
          </cell>
          <cell r="D69">
            <v>2011</v>
          </cell>
          <cell r="E69">
            <v>2012</v>
          </cell>
          <cell r="F69">
            <v>2013</v>
          </cell>
          <cell r="G69">
            <v>2014</v>
          </cell>
        </row>
        <row r="70">
          <cell r="C70">
            <v>0.3</v>
          </cell>
          <cell r="D70">
            <v>0.30599999999999999</v>
          </cell>
          <cell r="E70">
            <v>0.31212000000000001</v>
          </cell>
          <cell r="F70">
            <v>0.31836239999999999</v>
          </cell>
          <cell r="G70">
            <v>0.32472964799999998</v>
          </cell>
        </row>
        <row r="71">
          <cell r="C71">
            <v>12</v>
          </cell>
          <cell r="D71">
            <v>12</v>
          </cell>
          <cell r="E71">
            <v>12</v>
          </cell>
          <cell r="F71">
            <v>12</v>
          </cell>
          <cell r="G71">
            <v>12</v>
          </cell>
        </row>
        <row r="72">
          <cell r="C72">
            <v>16000</v>
          </cell>
          <cell r="D72">
            <v>16480</v>
          </cell>
          <cell r="E72">
            <v>16974.400000000001</v>
          </cell>
          <cell r="F72">
            <v>17483.632000000001</v>
          </cell>
          <cell r="G72">
            <v>18008.140960000001</v>
          </cell>
        </row>
        <row r="73">
          <cell r="C73">
            <v>192000</v>
          </cell>
          <cell r="D73">
            <v>197760</v>
          </cell>
          <cell r="E73">
            <v>203692.80000000002</v>
          </cell>
          <cell r="F73">
            <v>209803.58400000003</v>
          </cell>
          <cell r="G73">
            <v>216097.69151999999</v>
          </cell>
        </row>
      </sheetData>
      <sheetData sheetId="2">
        <row r="5">
          <cell r="C5">
            <v>2009</v>
          </cell>
        </row>
        <row r="37">
          <cell r="B37">
            <v>2009</v>
          </cell>
          <cell r="C37">
            <v>0</v>
          </cell>
          <cell r="D37">
            <v>0</v>
          </cell>
          <cell r="E37">
            <v>0</v>
          </cell>
          <cell r="F37">
            <v>0</v>
          </cell>
        </row>
        <row r="38">
          <cell r="B38">
            <v>1152.0570074999998</v>
          </cell>
          <cell r="C38">
            <v>12</v>
          </cell>
          <cell r="D38">
            <v>12</v>
          </cell>
          <cell r="E38">
            <v>12</v>
          </cell>
          <cell r="F38">
            <v>12</v>
          </cell>
        </row>
        <row r="39">
          <cell r="B39">
            <v>0</v>
          </cell>
          <cell r="C39">
            <v>20</v>
          </cell>
          <cell r="D39">
            <v>20</v>
          </cell>
          <cell r="E39">
            <v>20</v>
          </cell>
          <cell r="F39">
            <v>20</v>
          </cell>
        </row>
        <row r="40">
          <cell r="B40">
            <v>0</v>
          </cell>
          <cell r="C40">
            <v>0</v>
          </cell>
          <cell r="D40">
            <v>0</v>
          </cell>
          <cell r="E40">
            <v>0</v>
          </cell>
          <cell r="F40">
            <v>0</v>
          </cell>
        </row>
        <row r="41">
          <cell r="B41">
            <v>0</v>
          </cell>
          <cell r="C41">
            <v>0</v>
          </cell>
          <cell r="D41">
            <v>0</v>
          </cell>
          <cell r="E41">
            <v>0</v>
          </cell>
          <cell r="F41">
            <v>0</v>
          </cell>
        </row>
        <row r="42">
          <cell r="B42">
            <v>76803.800499999998</v>
          </cell>
          <cell r="C42">
            <v>277648.37893814215</v>
          </cell>
          <cell r="D42">
            <v>708048.55040011811</v>
          </cell>
          <cell r="E42">
            <v>1433993.2923212855</v>
          </cell>
          <cell r="F42">
            <v>2450030.7585507678</v>
          </cell>
        </row>
        <row r="43">
          <cell r="B43">
            <v>0</v>
          </cell>
          <cell r="C43">
            <v>24289.593764249999</v>
          </cell>
          <cell r="D43">
            <v>91205.805278507789</v>
          </cell>
          <cell r="E43">
            <v>209499.1838772285</v>
          </cell>
          <cell r="F43">
            <v>374695.9534207168</v>
          </cell>
        </row>
      </sheetData>
      <sheetData sheetId="3">
        <row r="5">
          <cell r="C5">
            <v>2009</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amp; CF"/>
      <sheetName val="Revenues - Tier 1"/>
      <sheetName val="Revenues - Tier 2"/>
      <sheetName val="Revenues - Tier 3"/>
      <sheetName val="Revenues - Affiliates"/>
      <sheetName val="Revenues - Call Center"/>
      <sheetName val="Revenues - Private eCOM"/>
      <sheetName val="Revenues - Other"/>
      <sheetName val="Revenues - Summary"/>
      <sheetName val="Personnel Expense"/>
      <sheetName val="Operating Expenses"/>
      <sheetName val="CapEx &amp; D&amp;A"/>
      <sheetName val="DCF"/>
      <sheetName val="Premium to SBI"/>
      <sheetName val="Sources &amp; Uses"/>
      <sheetName val="Operations Summary"/>
      <sheetName val="Financial Summary"/>
      <sheetName val="Personnel Summary"/>
      <sheetName val="Rate Card"/>
      <sheetName val="Tier Rollout"/>
      <sheetName val="US Bank Varied Stake"/>
      <sheetName val="Impact to US Bank"/>
      <sheetName val="Value to Elavon"/>
      <sheetName val="Call Valuation"/>
      <sheetName val="Exhibits"/>
    </sheetNames>
    <sheetDataSet>
      <sheetData sheetId="0">
        <row r="2">
          <cell r="E2">
            <v>1</v>
          </cell>
        </row>
        <row r="28">
          <cell r="E28">
            <v>0</v>
          </cell>
        </row>
      </sheetData>
      <sheetData sheetId="1">
        <row r="2">
          <cell r="E2">
            <v>1</v>
          </cell>
        </row>
      </sheetData>
      <sheetData sheetId="2"/>
      <sheetData sheetId="3">
        <row r="8">
          <cell r="D8">
            <v>4514</v>
          </cell>
        </row>
      </sheetData>
      <sheetData sheetId="4">
        <row r="8">
          <cell r="D8">
            <v>4514</v>
          </cell>
        </row>
      </sheetData>
      <sheetData sheetId="5"/>
      <sheetData sheetId="6"/>
      <sheetData sheetId="7"/>
      <sheetData sheetId="8"/>
      <sheetData sheetId="9"/>
      <sheetData sheetId="10"/>
      <sheetData sheetId="11">
        <row r="28">
          <cell r="E28">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Data"/>
      <sheetName val="Summary Rev Build"/>
      <sheetName val="Adoption Assumptions"/>
      <sheetName val="Debit Offering Assumptions"/>
      <sheetName val="Cash Analysis"/>
      <sheetName val="Costs"/>
      <sheetName val="Income Statement"/>
      <sheetName val="Income Statement with GMK Edits"/>
      <sheetName val="GMK Rev CF with WC and Tax"/>
      <sheetName val="Funding Schedule"/>
      <sheetName val="Metrics"/>
      <sheetName val="Scenario USD Output"/>
      <sheetName val="Cost Summary"/>
      <sheetName val="Deb Rev"/>
      <sheetName val="Cred Rev"/>
      <sheetName val="Prepaid Rev"/>
      <sheetName val="User Uptake"/>
      <sheetName val="Credit Offering Assumptions"/>
      <sheetName val="Prepaid Offering Assumptions"/>
      <sheetName val="Prepaid User Assumptions"/>
      <sheetName val="F2F Merchant Rollout"/>
      <sheetName val="F2F Assumptions"/>
      <sheetName val="Paisley Summary Data"/>
      <sheetName val="Paisley Tier 2 Assumptions"/>
      <sheetName val="Paisley Tier 3 Assumptions"/>
      <sheetName val="Charts"/>
      <sheetName val="Transaction details"/>
      <sheetName val="Call Centre"/>
      <sheetName val="Call Centre 2"/>
    </sheetNames>
    <sheetDataSet>
      <sheetData sheetId="0">
        <row r="11">
          <cell r="D11">
            <v>0.17</v>
          </cell>
          <cell r="E11">
            <v>0.05</v>
          </cell>
        </row>
        <row r="37">
          <cell r="D37">
            <v>14269</v>
          </cell>
          <cell r="E37">
            <v>4669</v>
          </cell>
        </row>
      </sheetData>
      <sheetData sheetId="1">
        <row r="91">
          <cell r="M91">
            <v>44.24</v>
          </cell>
        </row>
        <row r="93">
          <cell r="M93">
            <v>71.56</v>
          </cell>
        </row>
      </sheetData>
      <sheetData sheetId="2">
        <row r="65">
          <cell r="M65">
            <v>9.58441241315032E-2</v>
          </cell>
          <cell r="R65">
            <v>0.27772822192996305</v>
          </cell>
          <cell r="W65">
            <v>0.38204359163976409</v>
          </cell>
        </row>
      </sheetData>
      <sheetData sheetId="3">
        <row r="3">
          <cell r="A3" t="str">
            <v>Base Case</v>
          </cell>
          <cell r="E3">
            <v>0</v>
          </cell>
        </row>
      </sheetData>
      <sheetData sheetId="4"/>
      <sheetData sheetId="5"/>
      <sheetData sheetId="6">
        <row r="91">
          <cell r="M91">
            <v>44.24</v>
          </cell>
        </row>
      </sheetData>
      <sheetData sheetId="7"/>
      <sheetData sheetId="8"/>
      <sheetData sheetId="9"/>
      <sheetData sheetId="10"/>
      <sheetData sheetId="11"/>
      <sheetData sheetId="12"/>
      <sheetData sheetId="13"/>
      <sheetData sheetId="14">
        <row r="3">
          <cell r="A3" t="str">
            <v>Base Case</v>
          </cell>
        </row>
      </sheetData>
      <sheetData sheetId="15"/>
      <sheetData sheetId="16"/>
      <sheetData sheetId="17">
        <row r="65">
          <cell r="M65">
            <v>9.58441241315032E-2</v>
          </cell>
        </row>
      </sheetData>
      <sheetData sheetId="18">
        <row r="11">
          <cell r="D11">
            <v>0.17</v>
          </cell>
        </row>
      </sheetData>
      <sheetData sheetId="19"/>
      <sheetData sheetId="20"/>
      <sheetData sheetId="21"/>
      <sheetData sheetId="22"/>
      <sheetData sheetId="23"/>
      <sheetData sheetId="24"/>
      <sheetData sheetId="25"/>
      <sheetData sheetId="26">
        <row r="25">
          <cell r="C25">
            <v>1.1666666666666667</v>
          </cell>
        </row>
      </sheetData>
      <sheetData sheetId="27"/>
      <sheetData sheetId="2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set"/>
      <sheetName val="Market Assumptions"/>
      <sheetName val="Usage"/>
      <sheetName val="pricing"/>
      <sheetName val="Staff Detail"/>
      <sheetName val="Costs"/>
      <sheetName val="Revenue Detail"/>
      <sheetName val="JV-RPL"/>
      <sheetName val="Sense-check"/>
      <sheetName val="CC"/>
    </sheetNames>
    <sheetDataSet>
      <sheetData sheetId="0"/>
      <sheetData sheetId="1"/>
      <sheetData sheetId="2">
        <row r="5">
          <cell r="C5">
            <v>2010</v>
          </cell>
        </row>
      </sheetData>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set"/>
      <sheetName val="Market Assumptions"/>
      <sheetName val="Usage"/>
      <sheetName val="pricing"/>
      <sheetName val="Staff Detail"/>
      <sheetName val="Costs"/>
      <sheetName val="Revenue Detail"/>
      <sheetName val="JV-RPL"/>
      <sheetName val="Sense-check"/>
      <sheetName val="CC"/>
    </sheetNames>
    <sheetDataSet>
      <sheetData sheetId="0"/>
      <sheetData sheetId="1"/>
      <sheetData sheetId="2">
        <row r="5">
          <cell r="C5">
            <v>2010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H52"/>
  <sheetViews>
    <sheetView showGridLines="0" tabSelected="1" topLeftCell="A33" zoomScale="125" zoomScaleNormal="125" zoomScalePageLayoutView="125" workbookViewId="0">
      <selection activeCell="A5" sqref="A5:H19"/>
    </sheetView>
  </sheetViews>
  <sheetFormatPr defaultColWidth="11.42578125" defaultRowHeight="12.75"/>
  <cols>
    <col min="2" max="2" width="36.140625" bestFit="1" customWidth="1"/>
    <col min="3" max="3" width="4.140625" customWidth="1"/>
    <col min="5" max="5" width="14.7109375" customWidth="1"/>
  </cols>
  <sheetData>
    <row r="1" spans="1:8">
      <c r="A1" s="159"/>
      <c r="B1" s="159"/>
    </row>
    <row r="2" spans="1:8">
      <c r="A2" s="159"/>
      <c r="B2" s="159"/>
    </row>
    <row r="3" spans="1:8">
      <c r="A3" s="376" t="s">
        <v>225</v>
      </c>
      <c r="B3" s="377"/>
      <c r="C3" s="378" t="s">
        <v>224</v>
      </c>
      <c r="D3" s="379"/>
      <c r="E3" s="380"/>
    </row>
    <row r="4" spans="1:8">
      <c r="A4" s="159"/>
      <c r="B4" s="159"/>
    </row>
    <row r="5" spans="1:8" ht="14.1" customHeight="1">
      <c r="A5" s="421" t="s">
        <v>259</v>
      </c>
      <c r="B5" s="422"/>
      <c r="C5" s="422"/>
      <c r="D5" s="422"/>
      <c r="E5" s="422"/>
      <c r="F5" s="422"/>
      <c r="G5" s="422"/>
      <c r="H5" s="423"/>
    </row>
    <row r="6" spans="1:8" ht="14.1" customHeight="1">
      <c r="A6" s="424"/>
      <c r="B6" s="425"/>
      <c r="C6" s="425"/>
      <c r="D6" s="425"/>
      <c r="E6" s="425"/>
      <c r="F6" s="425"/>
      <c r="G6" s="425"/>
      <c r="H6" s="426"/>
    </row>
    <row r="7" spans="1:8" ht="14.1" customHeight="1">
      <c r="A7" s="424"/>
      <c r="B7" s="425"/>
      <c r="C7" s="425"/>
      <c r="D7" s="425"/>
      <c r="E7" s="425"/>
      <c r="F7" s="425"/>
      <c r="G7" s="425"/>
      <c r="H7" s="426"/>
    </row>
    <row r="8" spans="1:8" ht="14.1" customHeight="1">
      <c r="A8" s="424"/>
      <c r="B8" s="425"/>
      <c r="C8" s="425"/>
      <c r="D8" s="425"/>
      <c r="E8" s="425"/>
      <c r="F8" s="425"/>
      <c r="G8" s="425"/>
      <c r="H8" s="426"/>
    </row>
    <row r="9" spans="1:8" ht="14.1" customHeight="1">
      <c r="A9" s="424"/>
      <c r="B9" s="425"/>
      <c r="C9" s="425"/>
      <c r="D9" s="425"/>
      <c r="E9" s="425"/>
      <c r="F9" s="425"/>
      <c r="G9" s="425"/>
      <c r="H9" s="426"/>
    </row>
    <row r="10" spans="1:8" ht="14.1" customHeight="1">
      <c r="A10" s="424"/>
      <c r="B10" s="425"/>
      <c r="C10" s="425"/>
      <c r="D10" s="425"/>
      <c r="E10" s="425"/>
      <c r="F10" s="425"/>
      <c r="G10" s="425"/>
      <c r="H10" s="426"/>
    </row>
    <row r="11" spans="1:8" ht="14.1" customHeight="1">
      <c r="A11" s="424"/>
      <c r="B11" s="425"/>
      <c r="C11" s="425"/>
      <c r="D11" s="425"/>
      <c r="E11" s="425"/>
      <c r="F11" s="425"/>
      <c r="G11" s="425"/>
      <c r="H11" s="426"/>
    </row>
    <row r="12" spans="1:8" ht="14.1" customHeight="1">
      <c r="A12" s="424"/>
      <c r="B12" s="425"/>
      <c r="C12" s="425"/>
      <c r="D12" s="425"/>
      <c r="E12" s="425"/>
      <c r="F12" s="425"/>
      <c r="G12" s="425"/>
      <c r="H12" s="426"/>
    </row>
    <row r="13" spans="1:8" ht="14.1" customHeight="1">
      <c r="A13" s="424"/>
      <c r="B13" s="425"/>
      <c r="C13" s="425"/>
      <c r="D13" s="425"/>
      <c r="E13" s="425"/>
      <c r="F13" s="425"/>
      <c r="G13" s="425"/>
      <c r="H13" s="426"/>
    </row>
    <row r="14" spans="1:8" ht="14.1" customHeight="1">
      <c r="A14" s="424"/>
      <c r="B14" s="425"/>
      <c r="C14" s="425"/>
      <c r="D14" s="425"/>
      <c r="E14" s="425"/>
      <c r="F14" s="425"/>
      <c r="G14" s="425"/>
      <c r="H14" s="426"/>
    </row>
    <row r="15" spans="1:8" ht="14.1" customHeight="1">
      <c r="A15" s="424"/>
      <c r="B15" s="425"/>
      <c r="C15" s="425"/>
      <c r="D15" s="425"/>
      <c r="E15" s="425"/>
      <c r="F15" s="425"/>
      <c r="G15" s="425"/>
      <c r="H15" s="426"/>
    </row>
    <row r="16" spans="1:8" ht="14.1" customHeight="1">
      <c r="A16" s="424"/>
      <c r="B16" s="425"/>
      <c r="C16" s="425"/>
      <c r="D16" s="425"/>
      <c r="E16" s="425"/>
      <c r="F16" s="425"/>
      <c r="G16" s="425"/>
      <c r="H16" s="426"/>
    </row>
    <row r="17" spans="1:8" ht="14.1" customHeight="1">
      <c r="A17" s="424"/>
      <c r="B17" s="425"/>
      <c r="C17" s="425"/>
      <c r="D17" s="425"/>
      <c r="E17" s="425"/>
      <c r="F17" s="425"/>
      <c r="G17" s="425"/>
      <c r="H17" s="426"/>
    </row>
    <row r="18" spans="1:8" ht="14.1" customHeight="1">
      <c r="A18" s="424"/>
      <c r="B18" s="425"/>
      <c r="C18" s="425"/>
      <c r="D18" s="425"/>
      <c r="E18" s="425"/>
      <c r="F18" s="425"/>
      <c r="G18" s="425"/>
      <c r="H18" s="426"/>
    </row>
    <row r="19" spans="1:8" ht="14.1" customHeight="1">
      <c r="A19" s="427"/>
      <c r="B19" s="428"/>
      <c r="C19" s="428"/>
      <c r="D19" s="428"/>
      <c r="E19" s="428"/>
      <c r="F19" s="428"/>
      <c r="G19" s="428"/>
      <c r="H19" s="429"/>
    </row>
    <row r="20" spans="1:8">
      <c r="A20" s="159"/>
      <c r="B20" s="159"/>
    </row>
    <row r="21" spans="1:8">
      <c r="A21" s="159"/>
      <c r="B21" s="159"/>
    </row>
    <row r="22" spans="1:8">
      <c r="A22" s="86" t="s">
        <v>114</v>
      </c>
      <c r="B22" s="86"/>
      <c r="D22" s="401" t="s">
        <v>221</v>
      </c>
      <c r="E22" s="402"/>
      <c r="F22" s="403"/>
    </row>
    <row r="23" spans="1:8">
      <c r="A23" s="71" t="s">
        <v>112</v>
      </c>
      <c r="B23" s="71" t="s">
        <v>113</v>
      </c>
      <c r="D23" s="404"/>
      <c r="E23" s="405"/>
      <c r="F23" s="406"/>
    </row>
    <row r="24" spans="1:8">
      <c r="A24" s="160" t="s">
        <v>167</v>
      </c>
      <c r="B24" s="160" t="s">
        <v>168</v>
      </c>
      <c r="D24" s="407"/>
      <c r="E24" s="408"/>
      <c r="F24" s="409"/>
    </row>
    <row r="25" spans="1:8">
      <c r="A25" s="159"/>
      <c r="B25" s="159"/>
    </row>
    <row r="26" spans="1:8">
      <c r="A26" s="159"/>
      <c r="B26" s="159"/>
    </row>
    <row r="27" spans="1:8">
      <c r="A27" s="430" t="s">
        <v>124</v>
      </c>
      <c r="B27" s="431"/>
      <c r="D27" s="410" t="s">
        <v>222</v>
      </c>
      <c r="E27" s="411"/>
      <c r="F27" s="411"/>
      <c r="G27" s="412"/>
    </row>
    <row r="28" spans="1:8">
      <c r="A28" s="419" t="s">
        <v>106</v>
      </c>
      <c r="B28" s="420"/>
      <c r="D28" s="413"/>
      <c r="E28" s="414"/>
      <c r="F28" s="414"/>
      <c r="G28" s="415"/>
    </row>
    <row r="29" spans="1:8">
      <c r="A29" s="72" t="s">
        <v>125</v>
      </c>
      <c r="B29" s="160" t="s">
        <v>132</v>
      </c>
      <c r="D29" s="413"/>
      <c r="E29" s="414"/>
      <c r="F29" s="414"/>
      <c r="G29" s="415"/>
    </row>
    <row r="30" spans="1:8">
      <c r="A30" s="72" t="s">
        <v>126</v>
      </c>
      <c r="B30" s="160" t="s">
        <v>133</v>
      </c>
      <c r="D30" s="413"/>
      <c r="E30" s="414"/>
      <c r="F30" s="414"/>
      <c r="G30" s="415"/>
    </row>
    <row r="31" spans="1:8">
      <c r="A31" s="72" t="s">
        <v>127</v>
      </c>
      <c r="B31" s="160" t="s">
        <v>134</v>
      </c>
      <c r="D31" s="416"/>
      <c r="E31" s="417"/>
      <c r="F31" s="417"/>
      <c r="G31" s="418"/>
    </row>
    <row r="32" spans="1:8" ht="14.1" customHeight="1">
      <c r="A32" s="72" t="s">
        <v>128</v>
      </c>
      <c r="B32" s="160" t="s">
        <v>135</v>
      </c>
    </row>
    <row r="33" spans="1:7">
      <c r="A33" s="72" t="s">
        <v>129</v>
      </c>
      <c r="B33" s="194" t="s">
        <v>166</v>
      </c>
    </row>
    <row r="34" spans="1:7" ht="14.1" customHeight="1">
      <c r="A34" s="72" t="s">
        <v>130</v>
      </c>
      <c r="B34" s="194" t="s">
        <v>166</v>
      </c>
    </row>
    <row r="35" spans="1:7">
      <c r="A35" s="72" t="s">
        <v>131</v>
      </c>
      <c r="B35" s="194" t="s">
        <v>166</v>
      </c>
    </row>
    <row r="36" spans="1:7">
      <c r="A36" s="159"/>
      <c r="B36" s="159"/>
    </row>
    <row r="37" spans="1:7">
      <c r="A37" s="419" t="s">
        <v>107</v>
      </c>
      <c r="B37" s="420"/>
      <c r="D37" s="410" t="s">
        <v>223</v>
      </c>
      <c r="E37" s="411"/>
      <c r="F37" s="411"/>
      <c r="G37" s="412"/>
    </row>
    <row r="38" spans="1:7">
      <c r="A38" s="72" t="s">
        <v>125</v>
      </c>
      <c r="B38" s="160" t="s">
        <v>136</v>
      </c>
      <c r="D38" s="413"/>
      <c r="E38" s="414"/>
      <c r="F38" s="414"/>
      <c r="G38" s="415"/>
    </row>
    <row r="39" spans="1:7">
      <c r="A39" s="72" t="s">
        <v>126</v>
      </c>
      <c r="B39" s="160" t="s">
        <v>137</v>
      </c>
      <c r="D39" s="413"/>
      <c r="E39" s="414"/>
      <c r="F39" s="414"/>
      <c r="G39" s="415"/>
    </row>
    <row r="40" spans="1:7">
      <c r="A40" s="72" t="s">
        <v>127</v>
      </c>
      <c r="B40" s="160" t="s">
        <v>139</v>
      </c>
      <c r="D40" s="413"/>
      <c r="E40" s="414"/>
      <c r="F40" s="414"/>
      <c r="G40" s="415"/>
    </row>
    <row r="41" spans="1:7">
      <c r="A41" s="72" t="s">
        <v>128</v>
      </c>
      <c r="B41" s="160" t="s">
        <v>140</v>
      </c>
      <c r="D41" s="416"/>
      <c r="E41" s="417"/>
      <c r="F41" s="417"/>
      <c r="G41" s="418"/>
    </row>
    <row r="42" spans="1:7">
      <c r="A42" s="72" t="s">
        <v>129</v>
      </c>
      <c r="B42" s="160" t="s">
        <v>142</v>
      </c>
    </row>
    <row r="43" spans="1:7">
      <c r="A43" s="72" t="s">
        <v>130</v>
      </c>
      <c r="B43" s="160" t="s">
        <v>141</v>
      </c>
    </row>
    <row r="44" spans="1:7">
      <c r="A44" s="72" t="s">
        <v>131</v>
      </c>
      <c r="B44" s="194" t="s">
        <v>166</v>
      </c>
    </row>
    <row r="45" spans="1:7">
      <c r="A45" s="72" t="s">
        <v>143</v>
      </c>
      <c r="B45" s="194" t="s">
        <v>166</v>
      </c>
    </row>
    <row r="46" spans="1:7">
      <c r="A46" s="72" t="s">
        <v>144</v>
      </c>
      <c r="B46" s="194" t="s">
        <v>166</v>
      </c>
    </row>
    <row r="47" spans="1:7">
      <c r="A47" s="72" t="s">
        <v>145</v>
      </c>
      <c r="B47" s="194" t="s">
        <v>166</v>
      </c>
    </row>
    <row r="49" spans="1:6">
      <c r="A49" s="159"/>
      <c r="B49" s="159"/>
    </row>
    <row r="50" spans="1:6">
      <c r="A50" s="84" t="s">
        <v>115</v>
      </c>
      <c r="B50" s="85"/>
      <c r="D50" s="401" t="s">
        <v>117</v>
      </c>
      <c r="E50" s="402"/>
      <c r="F50" s="403"/>
    </row>
    <row r="51" spans="1:6">
      <c r="A51" s="161">
        <v>0.2</v>
      </c>
      <c r="B51" s="73" t="s">
        <v>116</v>
      </c>
      <c r="D51" s="404"/>
      <c r="E51" s="405"/>
      <c r="F51" s="406"/>
    </row>
    <row r="52" spans="1:6">
      <c r="A52" s="159"/>
      <c r="B52" s="159"/>
      <c r="D52" s="407"/>
      <c r="E52" s="408"/>
      <c r="F52" s="409"/>
    </row>
  </sheetData>
  <mergeCells count="8">
    <mergeCell ref="D50:F52"/>
    <mergeCell ref="D27:G31"/>
    <mergeCell ref="A37:B37"/>
    <mergeCell ref="A28:B28"/>
    <mergeCell ref="A5:H19"/>
    <mergeCell ref="D37:G41"/>
    <mergeCell ref="A27:B27"/>
    <mergeCell ref="D22:F2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theme="7" tint="-0.249977111117893"/>
    <pageSetUpPr fitToPage="1"/>
  </sheetPr>
  <dimension ref="A1:AC53"/>
  <sheetViews>
    <sheetView showGridLines="0" zoomScale="90" zoomScaleNormal="90" zoomScalePageLayoutView="90" workbookViewId="0">
      <selection activeCell="E38" sqref="E38"/>
    </sheetView>
  </sheetViews>
  <sheetFormatPr defaultColWidth="11" defaultRowHeight="15.75"/>
  <cols>
    <col min="1" max="1" width="1.28515625" style="4" customWidth="1"/>
    <col min="2" max="2" width="48.140625" style="4" customWidth="1"/>
    <col min="3" max="3" width="12.85546875" style="4" customWidth="1"/>
    <col min="4" max="4" width="1.7109375" style="4" customWidth="1"/>
    <col min="5" max="9" width="12.85546875" style="4" customWidth="1"/>
    <col min="10" max="10" width="1.7109375" style="4" customWidth="1"/>
    <col min="11" max="11" width="15.140625" style="5" bestFit="1" customWidth="1"/>
    <col min="12" max="12" width="1.28515625" style="4" customWidth="1"/>
    <col min="13" max="13" width="81.7109375" style="4" customWidth="1"/>
    <col min="14" max="16384" width="11" style="4"/>
  </cols>
  <sheetData>
    <row r="1" spans="1:29" ht="8.1" customHeight="1"/>
    <row r="2" spans="1:29" ht="35.1" customHeight="1">
      <c r="B2" s="435" t="s">
        <v>101</v>
      </c>
      <c r="C2" s="435"/>
      <c r="D2" s="435"/>
      <c r="E2" s="435"/>
      <c r="F2" s="435"/>
      <c r="G2" s="21"/>
      <c r="H2" s="24"/>
      <c r="I2" s="24"/>
      <c r="J2" s="24"/>
    </row>
    <row r="3" spans="1:29" ht="21.75" customHeight="1">
      <c r="B3" s="23"/>
      <c r="C3" s="21"/>
      <c r="D3" s="21"/>
      <c r="E3" s="21"/>
      <c r="F3" s="21"/>
      <c r="G3" s="21"/>
      <c r="H3" s="21"/>
      <c r="I3" s="21"/>
      <c r="J3" s="21"/>
    </row>
    <row r="4" spans="1:29" s="18" customFormat="1">
      <c r="B4" s="25"/>
      <c r="C4" s="26" t="s">
        <v>2</v>
      </c>
      <c r="E4" s="25"/>
      <c r="F4" s="25"/>
      <c r="G4" s="25"/>
      <c r="H4" s="25"/>
      <c r="I4" s="25"/>
      <c r="K4" s="45"/>
      <c r="M4" s="79" t="s">
        <v>118</v>
      </c>
    </row>
    <row r="5" spans="1:29" ht="18.75">
      <c r="B5" s="27" t="s">
        <v>100</v>
      </c>
      <c r="C5" s="29" t="s">
        <v>97</v>
      </c>
      <c r="E5" s="50" t="s">
        <v>92</v>
      </c>
      <c r="F5" s="28" t="s">
        <v>93</v>
      </c>
      <c r="G5" s="28" t="s">
        <v>94</v>
      </c>
      <c r="H5" s="28" t="s">
        <v>95</v>
      </c>
      <c r="I5" s="29" t="s">
        <v>96</v>
      </c>
      <c r="K5" s="46" t="s">
        <v>5</v>
      </c>
      <c r="M5" s="196"/>
    </row>
    <row r="6" spans="1:29" ht="15.95" customHeight="1">
      <c r="B6" s="30" t="s">
        <v>99</v>
      </c>
      <c r="C6" s="74">
        <v>100000000</v>
      </c>
      <c r="D6" s="47"/>
      <c r="E6" s="51">
        <f t="shared" ref="E6:E9" si="0">C6*(1+$K6)</f>
        <v>102000000</v>
      </c>
      <c r="F6" s="51">
        <f>E6*(1+$K6)</f>
        <v>104040000</v>
      </c>
      <c r="G6" s="51">
        <f t="shared" ref="G6:I6" si="1">F6*(1+$K6)</f>
        <v>106120800</v>
      </c>
      <c r="H6" s="51">
        <f t="shared" si="1"/>
        <v>108243216</v>
      </c>
      <c r="I6" s="51">
        <f t="shared" si="1"/>
        <v>110408080.32000001</v>
      </c>
      <c r="K6" s="197">
        <v>0.02</v>
      </c>
      <c r="M6" s="432" t="s">
        <v>216</v>
      </c>
    </row>
    <row r="7" spans="1:29">
      <c r="B7" s="34" t="s">
        <v>173</v>
      </c>
      <c r="C7" s="78">
        <v>0.55000000000000004</v>
      </c>
      <c r="E7" s="52">
        <f>C7*(1+$K7)</f>
        <v>0.55000000000000004</v>
      </c>
      <c r="F7" s="32">
        <f>E7*(1+$K7)</f>
        <v>0.55000000000000004</v>
      </c>
      <c r="G7" s="32">
        <f>F7*(1+$K7)</f>
        <v>0.55000000000000004</v>
      </c>
      <c r="H7" s="32">
        <f>G7*(1+$K7)</f>
        <v>0.55000000000000004</v>
      </c>
      <c r="I7" s="33">
        <f>H7*(1+$K7)</f>
        <v>0.55000000000000004</v>
      </c>
      <c r="K7" s="197">
        <v>0</v>
      </c>
      <c r="L7" s="12"/>
      <c r="M7" s="433"/>
      <c r="N7" s="12"/>
      <c r="O7" s="12"/>
      <c r="P7" s="12"/>
      <c r="Q7" s="12"/>
      <c r="R7" s="12"/>
      <c r="S7" s="12"/>
      <c r="T7" s="12"/>
      <c r="U7" s="12"/>
      <c r="V7" s="12"/>
      <c r="W7" s="12"/>
      <c r="X7" s="12"/>
      <c r="Y7" s="12"/>
      <c r="Z7" s="12"/>
      <c r="AA7" s="12"/>
      <c r="AB7" s="12"/>
      <c r="AC7" s="12"/>
    </row>
    <row r="8" spans="1:29">
      <c r="B8" s="31" t="s">
        <v>30</v>
      </c>
      <c r="C8" s="75">
        <v>0.6</v>
      </c>
      <c r="D8" s="47"/>
      <c r="E8" s="53">
        <f t="shared" si="0"/>
        <v>0.59399999999999997</v>
      </c>
      <c r="F8" s="35">
        <f t="shared" ref="F8:I9" si="2">E8*(1+$K8)</f>
        <v>0.58805999999999992</v>
      </c>
      <c r="G8" s="35">
        <f t="shared" si="2"/>
        <v>0.5821793999999999</v>
      </c>
      <c r="H8" s="35">
        <f t="shared" si="2"/>
        <v>0.57635760599999986</v>
      </c>
      <c r="I8" s="36">
        <f t="shared" si="2"/>
        <v>0.57059402993999986</v>
      </c>
      <c r="K8" s="197">
        <v>-0.01</v>
      </c>
      <c r="M8" s="433"/>
    </row>
    <row r="9" spans="1:29">
      <c r="B9" s="34" t="s">
        <v>28</v>
      </c>
      <c r="C9" s="76">
        <v>0.6</v>
      </c>
      <c r="D9" s="47"/>
      <c r="E9" s="52">
        <f t="shared" si="0"/>
        <v>0.58799999999999997</v>
      </c>
      <c r="F9" s="32">
        <f t="shared" si="2"/>
        <v>0.57623999999999997</v>
      </c>
      <c r="G9" s="32">
        <f t="shared" si="2"/>
        <v>0.56471519999999997</v>
      </c>
      <c r="H9" s="32">
        <f t="shared" si="2"/>
        <v>0.553420896</v>
      </c>
      <c r="I9" s="33">
        <f t="shared" si="2"/>
        <v>0.54235247807999998</v>
      </c>
      <c r="K9" s="197">
        <v>-0.02</v>
      </c>
      <c r="M9" s="433"/>
    </row>
    <row r="10" spans="1:29">
      <c r="B10" s="34" t="s">
        <v>29</v>
      </c>
      <c r="C10" s="76">
        <v>0.34</v>
      </c>
      <c r="D10" s="47"/>
      <c r="E10" s="52">
        <f>C10*(1+$K10)</f>
        <v>0.32300000000000001</v>
      </c>
      <c r="F10" s="32">
        <f t="shared" ref="F10:I14" si="3">E10*(1+$K10)</f>
        <v>0.30685000000000001</v>
      </c>
      <c r="G10" s="32">
        <f t="shared" si="3"/>
        <v>0.29150749999999997</v>
      </c>
      <c r="H10" s="32">
        <f t="shared" si="3"/>
        <v>0.27693212499999997</v>
      </c>
      <c r="I10" s="33">
        <f t="shared" si="3"/>
        <v>0.26308551874999997</v>
      </c>
      <c r="K10" s="197">
        <v>-0.05</v>
      </c>
      <c r="M10" s="433"/>
    </row>
    <row r="11" spans="1:29">
      <c r="B11" s="34" t="s">
        <v>3</v>
      </c>
      <c r="C11" s="76">
        <v>0.6</v>
      </c>
      <c r="D11" s="47"/>
      <c r="E11" s="53">
        <f>C11*(1+$K11)</f>
        <v>0.61799999999999999</v>
      </c>
      <c r="F11" s="35">
        <f t="shared" si="3"/>
        <v>0.63653999999999999</v>
      </c>
      <c r="G11" s="35">
        <f t="shared" si="3"/>
        <v>0.6556362</v>
      </c>
      <c r="H11" s="35">
        <f t="shared" si="3"/>
        <v>0.67530528600000006</v>
      </c>
      <c r="I11" s="36">
        <f t="shared" si="3"/>
        <v>0.69556444458000011</v>
      </c>
      <c r="K11" s="198">
        <v>0.03</v>
      </c>
      <c r="M11" s="433"/>
    </row>
    <row r="12" spans="1:29">
      <c r="B12" s="34" t="s">
        <v>4</v>
      </c>
      <c r="C12" s="76">
        <v>0.15</v>
      </c>
      <c r="D12" s="47"/>
      <c r="E12" s="52">
        <f>C12*(1+$K12)</f>
        <v>0.16500000000000001</v>
      </c>
      <c r="F12" s="32">
        <f t="shared" si="3"/>
        <v>0.18150000000000002</v>
      </c>
      <c r="G12" s="32">
        <f t="shared" si="3"/>
        <v>0.19965000000000005</v>
      </c>
      <c r="H12" s="32">
        <f t="shared" si="3"/>
        <v>0.21961500000000006</v>
      </c>
      <c r="I12" s="33">
        <f t="shared" si="3"/>
        <v>0.24157650000000008</v>
      </c>
      <c r="K12" s="197">
        <v>0.1</v>
      </c>
      <c r="M12" s="434"/>
    </row>
    <row r="13" spans="1:29" ht="20.100000000000001" customHeight="1">
      <c r="B13" s="34" t="s">
        <v>102</v>
      </c>
      <c r="C13" s="76">
        <v>0.15</v>
      </c>
      <c r="D13" s="47"/>
      <c r="E13" s="52">
        <f>C13*(1+$K13)</f>
        <v>0.1575</v>
      </c>
      <c r="F13" s="32">
        <f t="shared" si="3"/>
        <v>0.16537500000000002</v>
      </c>
      <c r="G13" s="32">
        <f t="shared" si="3"/>
        <v>0.17364375000000004</v>
      </c>
      <c r="H13" s="32">
        <f t="shared" si="3"/>
        <v>0.18232593750000006</v>
      </c>
      <c r="I13" s="33">
        <f t="shared" si="3"/>
        <v>0.19144223437500008</v>
      </c>
      <c r="K13" s="197">
        <v>0.05</v>
      </c>
      <c r="M13" s="436" t="s">
        <v>175</v>
      </c>
    </row>
    <row r="14" spans="1:29" ht="17.100000000000001" customHeight="1">
      <c r="B14" s="39" t="s">
        <v>103</v>
      </c>
      <c r="C14" s="77">
        <v>0.1</v>
      </c>
      <c r="E14" s="54">
        <f>C14*(1+$K14)</f>
        <v>0.10500000000000001</v>
      </c>
      <c r="F14" s="48">
        <f t="shared" si="3"/>
        <v>0.11025000000000001</v>
      </c>
      <c r="G14" s="48">
        <f t="shared" si="3"/>
        <v>0.11576250000000002</v>
      </c>
      <c r="H14" s="48">
        <f t="shared" si="3"/>
        <v>0.12155062500000002</v>
      </c>
      <c r="I14" s="49">
        <f t="shared" si="3"/>
        <v>0.12762815625000004</v>
      </c>
      <c r="K14" s="199">
        <v>0.05</v>
      </c>
      <c r="M14" s="434"/>
    </row>
    <row r="15" spans="1:29">
      <c r="A15" s="14"/>
      <c r="B15" s="40"/>
      <c r="C15" s="40"/>
      <c r="D15" s="12"/>
      <c r="E15" s="41"/>
      <c r="F15" s="41"/>
      <c r="G15" s="41"/>
      <c r="H15" s="41"/>
      <c r="I15" s="41"/>
      <c r="J15" s="12"/>
      <c r="K15" s="41"/>
      <c r="L15" s="12"/>
      <c r="M15" s="12"/>
      <c r="N15" s="12"/>
      <c r="O15" s="12"/>
      <c r="P15" s="12"/>
      <c r="Q15" s="12"/>
      <c r="R15" s="12"/>
      <c r="S15" s="12"/>
      <c r="T15" s="12"/>
      <c r="U15" s="12"/>
      <c r="V15" s="12"/>
      <c r="W15" s="12"/>
      <c r="X15" s="12"/>
      <c r="Y15" s="12"/>
      <c r="Z15" s="12"/>
      <c r="AA15" s="12"/>
      <c r="AB15" s="12"/>
      <c r="AC15" s="12"/>
    </row>
    <row r="16" spans="1:29" ht="18.75">
      <c r="B16" s="27" t="s">
        <v>177</v>
      </c>
      <c r="C16" s="29" t="s">
        <v>97</v>
      </c>
      <c r="E16" s="50" t="s">
        <v>92</v>
      </c>
      <c r="F16" s="28" t="s">
        <v>93</v>
      </c>
      <c r="G16" s="28" t="s">
        <v>94</v>
      </c>
      <c r="H16" s="28" t="s">
        <v>95</v>
      </c>
      <c r="I16" s="29" t="s">
        <v>96</v>
      </c>
      <c r="K16" s="46"/>
      <c r="L16" s="12"/>
      <c r="M16" s="432" t="s">
        <v>179</v>
      </c>
      <c r="N16" s="12"/>
      <c r="O16" s="12"/>
      <c r="P16" s="12"/>
      <c r="Q16" s="12"/>
      <c r="R16" s="12"/>
      <c r="S16" s="12"/>
      <c r="T16" s="12"/>
      <c r="U16" s="12"/>
      <c r="V16" s="12"/>
      <c r="W16" s="12"/>
      <c r="X16" s="12"/>
      <c r="Y16" s="12"/>
      <c r="Z16" s="12"/>
      <c r="AA16" s="12"/>
      <c r="AB16" s="12"/>
      <c r="AC16" s="12"/>
    </row>
    <row r="17" spans="2:29">
      <c r="B17" s="34" t="s">
        <v>27</v>
      </c>
      <c r="C17" s="43">
        <f>C6*C13</f>
        <v>15000000</v>
      </c>
      <c r="D17" s="18"/>
      <c r="E17" s="56">
        <f>E6*E13</f>
        <v>16065000</v>
      </c>
      <c r="F17" s="42">
        <f>F6*F13</f>
        <v>17205615.000000004</v>
      </c>
      <c r="G17" s="42">
        <f>G6*G13</f>
        <v>18427213.665000003</v>
      </c>
      <c r="H17" s="42">
        <f>H6*H13</f>
        <v>19735545.835215006</v>
      </c>
      <c r="I17" s="43">
        <f>I6*I13</f>
        <v>21136769.589515276</v>
      </c>
      <c r="J17" s="18"/>
      <c r="K17" s="57"/>
      <c r="L17" s="12"/>
      <c r="M17" s="433"/>
      <c r="N17" s="12"/>
      <c r="O17" s="12"/>
      <c r="P17" s="12"/>
      <c r="Q17" s="12"/>
      <c r="R17" s="12"/>
      <c r="S17" s="12"/>
      <c r="T17" s="12"/>
      <c r="U17" s="12"/>
      <c r="V17" s="12"/>
      <c r="W17" s="12"/>
      <c r="X17" s="12"/>
      <c r="Y17" s="12"/>
      <c r="Z17" s="12"/>
      <c r="AA17" s="12"/>
      <c r="AB17" s="12"/>
      <c r="AC17" s="12"/>
    </row>
    <row r="18" spans="2:29">
      <c r="B18" s="39" t="s">
        <v>104</v>
      </c>
      <c r="C18" s="207">
        <f>C17*C7</f>
        <v>8250000.0000000009</v>
      </c>
      <c r="D18" s="200"/>
      <c r="E18" s="208">
        <f>E17*E7</f>
        <v>8835750</v>
      </c>
      <c r="F18" s="209">
        <f>F17*F7</f>
        <v>9463088.2500000037</v>
      </c>
      <c r="G18" s="209">
        <f>G17*G7</f>
        <v>10134967.515750002</v>
      </c>
      <c r="H18" s="209">
        <f>H17*H7</f>
        <v>10854550.209368255</v>
      </c>
      <c r="I18" s="207">
        <f>I17*I7</f>
        <v>11625223.274233403</v>
      </c>
      <c r="K18" s="82"/>
      <c r="L18" s="12"/>
      <c r="M18" s="434"/>
      <c r="N18" s="12"/>
      <c r="O18" s="12"/>
      <c r="P18" s="12"/>
      <c r="Q18" s="12"/>
      <c r="R18" s="12"/>
      <c r="S18" s="12"/>
      <c r="T18" s="12"/>
      <c r="U18" s="12"/>
      <c r="V18" s="12"/>
      <c r="W18" s="12"/>
      <c r="X18" s="12"/>
      <c r="Y18" s="12"/>
      <c r="Z18" s="12"/>
      <c r="AA18" s="12"/>
      <c r="AB18" s="12"/>
      <c r="AC18" s="12"/>
    </row>
    <row r="19" spans="2:29" ht="15" customHeight="1">
      <c r="K19" s="4"/>
    </row>
    <row r="20" spans="2:29" ht="18.95" customHeight="1">
      <c r="B20" s="27" t="s">
        <v>174</v>
      </c>
      <c r="C20" s="29" t="s">
        <v>97</v>
      </c>
      <c r="E20" s="50" t="s">
        <v>92</v>
      </c>
      <c r="F20" s="28" t="s">
        <v>93</v>
      </c>
      <c r="G20" s="28" t="s">
        <v>94</v>
      </c>
      <c r="H20" s="28" t="s">
        <v>95</v>
      </c>
      <c r="I20" s="29" t="s">
        <v>96</v>
      </c>
      <c r="K20" s="46"/>
      <c r="M20" s="432" t="s">
        <v>214</v>
      </c>
    </row>
    <row r="21" spans="2:29" ht="15.95" customHeight="1">
      <c r="B21" s="34" t="s">
        <v>165</v>
      </c>
      <c r="C21" s="201">
        <v>150000</v>
      </c>
      <c r="D21" s="18"/>
      <c r="E21" s="210">
        <v>200000</v>
      </c>
      <c r="F21" s="211">
        <v>250000</v>
      </c>
      <c r="G21" s="211">
        <v>500000</v>
      </c>
      <c r="H21" s="211">
        <v>1000000</v>
      </c>
      <c r="I21" s="201">
        <v>2000000</v>
      </c>
      <c r="J21" s="18"/>
      <c r="K21" s="202"/>
      <c r="L21" s="12"/>
      <c r="M21" s="433"/>
      <c r="N21" s="12"/>
      <c r="O21" s="12"/>
      <c r="P21" s="12"/>
      <c r="Q21" s="12"/>
      <c r="R21" s="12"/>
      <c r="S21" s="12"/>
      <c r="T21" s="12"/>
      <c r="U21" s="12"/>
      <c r="V21" s="12"/>
      <c r="W21" s="12"/>
      <c r="X21" s="12"/>
      <c r="Y21" s="12"/>
      <c r="Z21" s="12"/>
      <c r="AA21" s="12"/>
      <c r="AB21" s="12"/>
      <c r="AC21" s="12"/>
    </row>
    <row r="22" spans="2:29">
      <c r="B22" s="203" t="s">
        <v>176</v>
      </c>
      <c r="C22" s="195">
        <v>10</v>
      </c>
      <c r="E22" s="204">
        <v>11</v>
      </c>
      <c r="F22" s="205">
        <v>12</v>
      </c>
      <c r="G22" s="205">
        <v>13</v>
      </c>
      <c r="H22" s="205">
        <v>14</v>
      </c>
      <c r="I22" s="195">
        <v>15</v>
      </c>
      <c r="K22" s="206"/>
      <c r="M22" s="434"/>
    </row>
    <row r="23" spans="2:29">
      <c r="B23" s="58"/>
      <c r="C23" s="59"/>
      <c r="D23" s="47"/>
      <c r="E23" s="59"/>
      <c r="F23" s="59"/>
      <c r="G23" s="59"/>
      <c r="H23" s="59"/>
      <c r="I23" s="44"/>
      <c r="J23" s="47"/>
      <c r="K23" s="44"/>
      <c r="L23" s="19"/>
      <c r="M23" s="12"/>
      <c r="N23" s="12"/>
      <c r="O23" s="12"/>
      <c r="P23" s="12"/>
      <c r="Q23" s="12"/>
      <c r="R23" s="12"/>
      <c r="S23" s="12"/>
      <c r="T23" s="12"/>
      <c r="U23" s="12"/>
      <c r="V23" s="12"/>
      <c r="W23" s="12"/>
      <c r="X23" s="12"/>
      <c r="Y23" s="12"/>
      <c r="Z23" s="12"/>
      <c r="AA23" s="12"/>
      <c r="AB23" s="12"/>
      <c r="AC23" s="12"/>
    </row>
    <row r="24" spans="2:29" ht="18.95" customHeight="1">
      <c r="B24" s="213" t="s">
        <v>106</v>
      </c>
      <c r="C24" s="214" t="s">
        <v>97</v>
      </c>
      <c r="E24" s="217" t="s">
        <v>92</v>
      </c>
      <c r="F24" s="218" t="s">
        <v>93</v>
      </c>
      <c r="G24" s="218" t="s">
        <v>94</v>
      </c>
      <c r="H24" s="218" t="s">
        <v>95</v>
      </c>
      <c r="I24" s="214" t="s">
        <v>96</v>
      </c>
      <c r="K24" s="230"/>
      <c r="M24" s="12"/>
      <c r="N24" s="12"/>
      <c r="O24" s="12"/>
      <c r="P24" s="12"/>
      <c r="Q24" s="12"/>
      <c r="R24" s="12"/>
      <c r="S24" s="12"/>
      <c r="T24" s="12"/>
      <c r="U24" s="12"/>
      <c r="V24" s="12"/>
      <c r="W24" s="12"/>
      <c r="X24" s="12"/>
      <c r="Y24" s="12"/>
      <c r="Z24" s="12"/>
      <c r="AA24" s="12"/>
      <c r="AB24" s="12"/>
      <c r="AC24" s="12"/>
    </row>
    <row r="25" spans="2:29">
      <c r="B25" s="34" t="s">
        <v>89</v>
      </c>
      <c r="C25" s="75">
        <v>0</v>
      </c>
      <c r="D25" s="212"/>
      <c r="E25" s="226">
        <v>0.05</v>
      </c>
      <c r="F25" s="227">
        <v>0.1</v>
      </c>
      <c r="G25" s="227">
        <v>0.15</v>
      </c>
      <c r="H25" s="227">
        <v>0.2</v>
      </c>
      <c r="I25" s="75">
        <v>0.3</v>
      </c>
      <c r="K25" s="231"/>
      <c r="L25" s="12"/>
      <c r="M25" s="373" t="s">
        <v>182</v>
      </c>
      <c r="N25" s="12"/>
      <c r="O25" s="12"/>
      <c r="P25" s="12"/>
      <c r="Q25" s="12"/>
      <c r="R25" s="12"/>
      <c r="S25" s="12"/>
      <c r="T25" s="12"/>
      <c r="U25" s="12"/>
      <c r="V25" s="12"/>
      <c r="W25" s="12"/>
      <c r="X25" s="12"/>
      <c r="Y25" s="12"/>
      <c r="Z25" s="12"/>
      <c r="AA25" s="12"/>
      <c r="AB25" s="12"/>
      <c r="AC25" s="12"/>
    </row>
    <row r="26" spans="2:29">
      <c r="B26" s="34" t="s">
        <v>34</v>
      </c>
      <c r="C26" s="43">
        <f>C25*C21</f>
        <v>0</v>
      </c>
      <c r="D26" s="80"/>
      <c r="E26" s="56">
        <f>ROUND(E25*E21,0)</f>
        <v>10000</v>
      </c>
      <c r="F26" s="42">
        <f>ROUND(F25*F21,0)</f>
        <v>25000</v>
      </c>
      <c r="G26" s="42">
        <f>ROUND(G25*G21,0)</f>
        <v>75000</v>
      </c>
      <c r="H26" s="42">
        <f>ROUND(H25*H21,0)</f>
        <v>200000</v>
      </c>
      <c r="I26" s="43">
        <f>ROUND(I25*I21,0)</f>
        <v>600000</v>
      </c>
      <c r="K26" s="57"/>
      <c r="L26" s="12"/>
      <c r="M26" s="373" t="s">
        <v>181</v>
      </c>
      <c r="N26" s="12"/>
      <c r="O26" s="12"/>
      <c r="P26" s="12"/>
      <c r="Q26" s="12"/>
      <c r="R26" s="12"/>
      <c r="S26" s="12"/>
      <c r="T26" s="12"/>
      <c r="U26" s="12"/>
      <c r="V26" s="12"/>
      <c r="W26" s="12"/>
      <c r="X26" s="12"/>
      <c r="Y26" s="12"/>
      <c r="Z26" s="12"/>
      <c r="AA26" s="12"/>
      <c r="AB26" s="12"/>
      <c r="AC26" s="12"/>
    </row>
    <row r="27" spans="2:29" ht="24">
      <c r="B27" s="34" t="s">
        <v>105</v>
      </c>
      <c r="C27" s="42">
        <f>ROUND(AVERAGE(C26,A26)/12,0)</f>
        <v>0</v>
      </c>
      <c r="D27" s="80"/>
      <c r="E27" s="56">
        <f>ROUND(AVERAGE(E26,C26)/12,0)</f>
        <v>417</v>
      </c>
      <c r="F27" s="42">
        <f t="shared" ref="F27:I27" si="4">ROUND(AVERAGE(F26,D26)/12,0)</f>
        <v>2083</v>
      </c>
      <c r="G27" s="42">
        <f t="shared" si="4"/>
        <v>3542</v>
      </c>
      <c r="H27" s="42">
        <f t="shared" si="4"/>
        <v>9375</v>
      </c>
      <c r="I27" s="43">
        <f t="shared" si="4"/>
        <v>28125</v>
      </c>
      <c r="K27" s="57"/>
      <c r="L27" s="12"/>
      <c r="M27" s="373" t="s">
        <v>218</v>
      </c>
      <c r="N27" s="12"/>
      <c r="O27" s="12"/>
      <c r="P27" s="12"/>
      <c r="Q27" s="12"/>
      <c r="R27" s="12"/>
      <c r="S27" s="12"/>
      <c r="T27" s="12"/>
      <c r="U27" s="12"/>
      <c r="V27" s="12"/>
      <c r="W27" s="12"/>
      <c r="X27" s="12"/>
      <c r="Y27" s="12"/>
      <c r="Z27" s="12"/>
      <c r="AA27" s="12"/>
      <c r="AB27" s="12"/>
      <c r="AC27" s="12"/>
    </row>
    <row r="28" spans="2:29">
      <c r="B28" s="34" t="s">
        <v>180</v>
      </c>
      <c r="C28" s="225">
        <v>400</v>
      </c>
      <c r="E28" s="228">
        <v>400</v>
      </c>
      <c r="F28" s="229">
        <v>300</v>
      </c>
      <c r="G28" s="229">
        <v>250</v>
      </c>
      <c r="H28" s="229">
        <v>200</v>
      </c>
      <c r="I28" s="225">
        <v>200</v>
      </c>
      <c r="K28" s="231"/>
      <c r="M28" s="432" t="s">
        <v>215</v>
      </c>
      <c r="N28" s="12"/>
      <c r="O28" s="12"/>
      <c r="P28" s="12"/>
      <c r="Q28" s="12"/>
      <c r="R28" s="12"/>
      <c r="S28" s="12"/>
      <c r="T28" s="12"/>
      <c r="U28" s="12"/>
      <c r="V28" s="12"/>
      <c r="W28" s="12"/>
      <c r="X28" s="12"/>
      <c r="Y28" s="12"/>
      <c r="Z28" s="12"/>
      <c r="AA28" s="12"/>
      <c r="AB28" s="12"/>
      <c r="AC28" s="12"/>
    </row>
    <row r="29" spans="2:29">
      <c r="B29" s="34" t="s">
        <v>88</v>
      </c>
      <c r="C29" s="38">
        <f>C26/C28</f>
        <v>0</v>
      </c>
      <c r="D29" s="12"/>
      <c r="E29" s="55">
        <f>E26/E28</f>
        <v>25</v>
      </c>
      <c r="F29" s="37">
        <f>F26/F28</f>
        <v>83.333333333333329</v>
      </c>
      <c r="G29" s="37">
        <f>G26/G28</f>
        <v>300</v>
      </c>
      <c r="H29" s="37">
        <f>H26/H28</f>
        <v>1000</v>
      </c>
      <c r="I29" s="38">
        <f>I26/I28</f>
        <v>3000</v>
      </c>
      <c r="J29" s="12"/>
      <c r="K29" s="232"/>
      <c r="L29" s="12"/>
      <c r="M29" s="433"/>
      <c r="N29" s="12"/>
      <c r="O29" s="12"/>
      <c r="P29" s="12"/>
      <c r="Q29" s="12"/>
      <c r="R29" s="12"/>
      <c r="S29" s="12"/>
      <c r="T29" s="12"/>
      <c r="U29" s="12"/>
      <c r="V29" s="12"/>
      <c r="W29" s="12"/>
      <c r="X29" s="12"/>
      <c r="Y29" s="12"/>
      <c r="Z29" s="12"/>
      <c r="AA29" s="12"/>
      <c r="AB29" s="12"/>
      <c r="AC29" s="12"/>
    </row>
    <row r="30" spans="2:29">
      <c r="B30" s="39" t="s">
        <v>178</v>
      </c>
      <c r="C30" s="207">
        <v>0</v>
      </c>
      <c r="D30" s="200"/>
      <c r="E30" s="208">
        <f>ROUND(E29/2,0)</f>
        <v>13</v>
      </c>
      <c r="F30" s="209">
        <f t="shared" ref="F30:I30" si="5">ROUND(F29/2,0)</f>
        <v>42</v>
      </c>
      <c r="G30" s="209">
        <f t="shared" si="5"/>
        <v>150</v>
      </c>
      <c r="H30" s="209">
        <f t="shared" si="5"/>
        <v>500</v>
      </c>
      <c r="I30" s="207">
        <f t="shared" si="5"/>
        <v>1500</v>
      </c>
      <c r="J30" s="196"/>
      <c r="K30" s="82"/>
      <c r="L30" s="12"/>
      <c r="M30" s="434"/>
      <c r="N30" s="12"/>
      <c r="O30" s="12"/>
      <c r="P30" s="12"/>
      <c r="Q30" s="12"/>
      <c r="R30" s="12"/>
      <c r="S30" s="12"/>
      <c r="T30" s="12"/>
      <c r="U30" s="12"/>
      <c r="V30" s="12"/>
      <c r="W30" s="12"/>
      <c r="X30" s="12"/>
      <c r="Y30" s="12"/>
      <c r="Z30" s="12"/>
      <c r="AA30" s="12"/>
      <c r="AB30" s="12"/>
      <c r="AC30" s="12"/>
    </row>
    <row r="31" spans="2:29">
      <c r="B31" s="58"/>
      <c r="C31" s="59"/>
      <c r="D31" s="81"/>
      <c r="E31" s="59"/>
      <c r="F31" s="59"/>
      <c r="G31" s="59"/>
      <c r="H31" s="59"/>
      <c r="I31" s="44"/>
      <c r="J31" s="47"/>
      <c r="K31" s="44"/>
      <c r="L31" s="19"/>
      <c r="M31" s="12"/>
      <c r="N31" s="12"/>
      <c r="O31" s="12"/>
      <c r="P31" s="12"/>
      <c r="Q31" s="12"/>
      <c r="R31" s="12"/>
      <c r="S31" s="12"/>
      <c r="T31" s="12"/>
      <c r="U31" s="12"/>
      <c r="V31" s="12"/>
      <c r="W31" s="12"/>
      <c r="X31" s="12"/>
      <c r="Y31" s="12"/>
      <c r="Z31" s="12"/>
      <c r="AA31" s="12"/>
      <c r="AB31" s="12"/>
      <c r="AC31" s="12"/>
    </row>
    <row r="32" spans="2:29" ht="18.75">
      <c r="B32" s="213" t="s">
        <v>107</v>
      </c>
      <c r="C32" s="214" t="s">
        <v>97</v>
      </c>
      <c r="E32" s="217" t="s">
        <v>92</v>
      </c>
      <c r="F32" s="218" t="s">
        <v>93</v>
      </c>
      <c r="G32" s="218" t="s">
        <v>94</v>
      </c>
      <c r="H32" s="218" t="s">
        <v>95</v>
      </c>
      <c r="I32" s="214" t="s">
        <v>96</v>
      </c>
      <c r="K32" s="230"/>
      <c r="M32" s="12"/>
      <c r="N32" s="12"/>
      <c r="O32" s="12"/>
      <c r="P32" s="12"/>
      <c r="Q32" s="12"/>
      <c r="R32" s="12"/>
      <c r="S32" s="12"/>
      <c r="T32" s="12"/>
      <c r="U32" s="12"/>
      <c r="V32" s="12"/>
      <c r="W32" s="12"/>
      <c r="X32" s="12"/>
      <c r="Y32" s="12"/>
      <c r="Z32" s="12"/>
      <c r="AA32" s="12"/>
      <c r="AB32" s="12"/>
      <c r="AC32" s="12"/>
    </row>
    <row r="33" spans="2:29">
      <c r="B33" s="34" t="s">
        <v>90</v>
      </c>
      <c r="C33" s="79">
        <v>0</v>
      </c>
      <c r="D33" s="80"/>
      <c r="E33" s="219">
        <v>0.35</v>
      </c>
      <c r="F33" s="220">
        <v>0.5</v>
      </c>
      <c r="G33" s="220">
        <v>0.6</v>
      </c>
      <c r="H33" s="220">
        <v>0.75</v>
      </c>
      <c r="I33" s="221">
        <v>1</v>
      </c>
      <c r="K33" s="231"/>
      <c r="L33" s="12"/>
      <c r="M33" s="373" t="s">
        <v>184</v>
      </c>
      <c r="N33" s="12"/>
      <c r="O33" s="12"/>
      <c r="P33" s="12"/>
      <c r="Q33" s="12"/>
      <c r="R33" s="12"/>
      <c r="S33" s="12"/>
      <c r="T33" s="12"/>
      <c r="U33" s="12"/>
      <c r="V33" s="12"/>
      <c r="W33" s="12"/>
      <c r="X33" s="12"/>
      <c r="Y33" s="12"/>
      <c r="Z33" s="12"/>
      <c r="AA33" s="12"/>
      <c r="AB33" s="12"/>
      <c r="AC33" s="12"/>
    </row>
    <row r="34" spans="2:29">
      <c r="B34" s="34" t="s">
        <v>7</v>
      </c>
      <c r="C34" s="43">
        <v>0</v>
      </c>
      <c r="D34" s="80"/>
      <c r="E34" s="56">
        <f>ROUND(E33*E21,0)</f>
        <v>70000</v>
      </c>
      <c r="F34" s="42">
        <f>ROUND(F33*F21,0)</f>
        <v>125000</v>
      </c>
      <c r="G34" s="42">
        <f>ROUND(G33*G21,0)</f>
        <v>300000</v>
      </c>
      <c r="H34" s="42">
        <f>ROUND(H33*H21,0)</f>
        <v>750000</v>
      </c>
      <c r="I34" s="43">
        <f>ROUND(I33*I21,0)</f>
        <v>2000000</v>
      </c>
      <c r="K34" s="57"/>
      <c r="L34" s="12"/>
      <c r="M34" s="373" t="s">
        <v>185</v>
      </c>
      <c r="N34" s="12"/>
      <c r="O34" s="12"/>
      <c r="P34" s="12"/>
      <c r="Q34" s="12"/>
      <c r="R34" s="12"/>
      <c r="S34" s="12"/>
      <c r="T34" s="12"/>
      <c r="U34" s="12"/>
      <c r="V34" s="12"/>
      <c r="W34" s="12"/>
      <c r="X34" s="12"/>
      <c r="Y34" s="12"/>
      <c r="Z34" s="12"/>
      <c r="AA34" s="12"/>
      <c r="AB34" s="12"/>
      <c r="AC34" s="12"/>
    </row>
    <row r="35" spans="2:29">
      <c r="B35" s="34" t="s">
        <v>6</v>
      </c>
      <c r="C35" s="79">
        <v>0</v>
      </c>
      <c r="D35" s="80"/>
      <c r="E35" s="222">
        <v>0.25</v>
      </c>
      <c r="F35" s="220">
        <v>0.3</v>
      </c>
      <c r="G35" s="220">
        <v>0.35</v>
      </c>
      <c r="H35" s="220">
        <v>0.4</v>
      </c>
      <c r="I35" s="221">
        <v>0.5</v>
      </c>
      <c r="K35" s="231"/>
      <c r="L35" s="12"/>
      <c r="M35" s="373" t="s">
        <v>183</v>
      </c>
      <c r="N35" s="12"/>
      <c r="O35" s="12"/>
      <c r="P35" s="12"/>
      <c r="Q35" s="12"/>
      <c r="R35" s="12"/>
      <c r="S35" s="12"/>
      <c r="T35" s="12"/>
      <c r="U35" s="12"/>
      <c r="V35" s="12"/>
      <c r="W35" s="12"/>
      <c r="X35" s="12"/>
      <c r="Y35" s="12"/>
      <c r="Z35" s="12"/>
      <c r="AA35" s="12"/>
      <c r="AB35" s="12"/>
      <c r="AC35" s="12"/>
    </row>
    <row r="36" spans="2:29">
      <c r="B36" s="34" t="s">
        <v>169</v>
      </c>
      <c r="C36" s="43">
        <f t="shared" ref="C36:I36" si="6">C34*C35</f>
        <v>0</v>
      </c>
      <c r="D36" s="80"/>
      <c r="E36" s="56">
        <f t="shared" si="6"/>
        <v>17500</v>
      </c>
      <c r="F36" s="42">
        <f t="shared" si="6"/>
        <v>37500</v>
      </c>
      <c r="G36" s="42">
        <f t="shared" si="6"/>
        <v>105000</v>
      </c>
      <c r="H36" s="42">
        <f t="shared" si="6"/>
        <v>300000</v>
      </c>
      <c r="I36" s="43">
        <f t="shared" si="6"/>
        <v>1000000</v>
      </c>
      <c r="K36" s="232"/>
      <c r="M36" s="374"/>
    </row>
    <row r="37" spans="2:29" ht="24">
      <c r="B37" s="34" t="s">
        <v>170</v>
      </c>
      <c r="C37" s="43">
        <f>ROUND(AVERAGE(C36,A36)/12,0)</f>
        <v>0</v>
      </c>
      <c r="D37" s="83"/>
      <c r="E37" s="56">
        <f>ROUND(AVERAGE(E36,C36)/12,0)</f>
        <v>729</v>
      </c>
      <c r="F37" s="42">
        <f t="shared" ref="F37" si="7">ROUND(AVERAGE(F36,D36)/12,0)</f>
        <v>3125</v>
      </c>
      <c r="G37" s="42">
        <f t="shared" ref="G37" si="8">ROUND(AVERAGE(G36,E36)/12,0)</f>
        <v>5104</v>
      </c>
      <c r="H37" s="42">
        <f t="shared" ref="H37" si="9">ROUND(AVERAGE(H36,F36)/12,0)</f>
        <v>14063</v>
      </c>
      <c r="I37" s="43">
        <f t="shared" ref="I37" si="10">ROUND(AVERAGE(I36,G36)/12,0)</f>
        <v>46042</v>
      </c>
      <c r="K37" s="232"/>
      <c r="M37" s="375" t="s">
        <v>217</v>
      </c>
    </row>
    <row r="38" spans="2:29">
      <c r="B38" s="215" t="s">
        <v>63</v>
      </c>
      <c r="C38" s="216"/>
      <c r="D38" s="83"/>
      <c r="E38" s="223">
        <f>E36/E21</f>
        <v>8.7499999999999994E-2</v>
      </c>
      <c r="F38" s="224">
        <f>F36/F21</f>
        <v>0.15</v>
      </c>
      <c r="G38" s="224">
        <f>G36/G21</f>
        <v>0.21</v>
      </c>
      <c r="H38" s="224">
        <f>H36/H21</f>
        <v>0.3</v>
      </c>
      <c r="I38" s="216">
        <f>I36/I21</f>
        <v>0.5</v>
      </c>
      <c r="J38"/>
      <c r="K38" s="82"/>
      <c r="M38" s="373" t="s">
        <v>186</v>
      </c>
    </row>
    <row r="39" spans="2:29">
      <c r="D39"/>
      <c r="J39"/>
      <c r="K39" s="13"/>
    </row>
    <row r="40" spans="2:29">
      <c r="D40"/>
      <c r="J40"/>
    </row>
    <row r="41" spans="2:29">
      <c r="B41" s="79" t="s">
        <v>118</v>
      </c>
      <c r="D41"/>
      <c r="J41"/>
    </row>
    <row r="42" spans="2:29">
      <c r="D42"/>
      <c r="J42"/>
    </row>
    <row r="43" spans="2:29">
      <c r="D43"/>
      <c r="J43"/>
    </row>
    <row r="44" spans="2:29">
      <c r="D44"/>
      <c r="J44"/>
    </row>
    <row r="45" spans="2:29">
      <c r="D45"/>
      <c r="J45"/>
    </row>
    <row r="46" spans="2:29">
      <c r="D46"/>
      <c r="J46"/>
    </row>
    <row r="47" spans="2:29">
      <c r="D47"/>
      <c r="J47"/>
    </row>
    <row r="48" spans="2:29">
      <c r="D48"/>
      <c r="J48"/>
    </row>
    <row r="49" spans="4:10">
      <c r="D49"/>
      <c r="J49"/>
    </row>
    <row r="50" spans="4:10">
      <c r="D50"/>
      <c r="J50"/>
    </row>
    <row r="51" spans="4:10">
      <c r="D51"/>
      <c r="J51"/>
    </row>
    <row r="52" spans="4:10">
      <c r="D52"/>
      <c r="J52"/>
    </row>
    <row r="53" spans="4:10">
      <c r="D53"/>
      <c r="J53"/>
    </row>
  </sheetData>
  <mergeCells count="6">
    <mergeCell ref="M20:M22"/>
    <mergeCell ref="M16:M18"/>
    <mergeCell ref="M28:M30"/>
    <mergeCell ref="B2:F2"/>
    <mergeCell ref="M13:M14"/>
    <mergeCell ref="M6:M12"/>
  </mergeCells>
  <phoneticPr fontId="13" type="noConversion"/>
  <pageMargins left="0.75" right="0.75" top="1" bottom="1" header="0.5" footer="0.5"/>
  <pageSetup scale="58" orientation="portrait" horizontalDpi="4294967292" verticalDpi="429496729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4" tint="-0.499984740745262"/>
  </sheetPr>
  <dimension ref="B2:W72"/>
  <sheetViews>
    <sheetView showGridLines="0" zoomScale="90" zoomScaleNormal="90" zoomScalePageLayoutView="90" workbookViewId="0">
      <selection activeCell="C38" sqref="C38"/>
    </sheetView>
  </sheetViews>
  <sheetFormatPr defaultColWidth="11" defaultRowHeight="15.75"/>
  <cols>
    <col min="1" max="1" width="1.7109375" style="9" customWidth="1"/>
    <col min="2" max="2" width="2.140625" style="9" customWidth="1"/>
    <col min="3" max="3" width="51" style="9" customWidth="1"/>
    <col min="4" max="4" width="11" style="9" customWidth="1"/>
    <col min="5" max="5" width="13.85546875" style="9" customWidth="1"/>
    <col min="6" max="7" width="13.42578125" style="9" customWidth="1"/>
    <col min="8" max="8" width="13" style="9" customWidth="1"/>
    <col min="9" max="9" width="14.28515625" style="9" customWidth="1"/>
    <col min="10" max="10" width="2.140625" style="9" customWidth="1"/>
    <col min="11" max="11" width="4.85546875" style="9" customWidth="1"/>
    <col min="12" max="12" width="7" style="9" customWidth="1"/>
    <col min="13" max="13" width="2.140625" style="9" customWidth="1"/>
    <col min="14" max="14" width="4.85546875" style="9" customWidth="1"/>
    <col min="15" max="15" width="7.28515625" style="9" customWidth="1"/>
    <col min="16" max="16" width="2.140625" style="9" customWidth="1"/>
    <col min="17" max="17" width="87.85546875" style="9" customWidth="1"/>
    <col min="18" max="18" width="17.85546875" style="9" customWidth="1"/>
    <col min="19" max="19" width="10.85546875" style="9" customWidth="1"/>
    <col min="20" max="20" width="19.28515625" style="9" customWidth="1"/>
    <col min="21" max="16384" width="11" style="9"/>
  </cols>
  <sheetData>
    <row r="2" spans="2:23" s="8" customFormat="1" ht="28.5">
      <c r="C2" s="435" t="s">
        <v>122</v>
      </c>
      <c r="D2" s="435"/>
      <c r="E2" s="435"/>
      <c r="F2" s="435"/>
      <c r="G2" s="435"/>
    </row>
    <row r="3" spans="2:23" s="8" customFormat="1" ht="15" customHeight="1">
      <c r="C3" s="6"/>
      <c r="D3" s="6"/>
      <c r="E3" s="7"/>
      <c r="F3" s="7"/>
      <c r="G3" s="7"/>
      <c r="H3" s="7"/>
      <c r="I3" s="7"/>
    </row>
    <row r="4" spans="2:23">
      <c r="C4" s="61"/>
      <c r="D4" s="61"/>
      <c r="E4" s="98" t="str">
        <f>Users!E5</f>
        <v>Year 1</v>
      </c>
      <c r="F4" s="98" t="str">
        <f>Users!F5</f>
        <v>Year 2</v>
      </c>
      <c r="G4" s="98" t="str">
        <f>Users!G5</f>
        <v>Year 3</v>
      </c>
      <c r="H4" s="98" t="str">
        <f>Users!H5</f>
        <v>Year 4</v>
      </c>
      <c r="I4" s="98" t="str">
        <f>Users!I5</f>
        <v>Year 5</v>
      </c>
      <c r="J4" s="62"/>
      <c r="K4" s="62"/>
      <c r="L4" s="62"/>
      <c r="M4" s="62"/>
      <c r="N4" s="62"/>
      <c r="O4" s="62"/>
      <c r="Q4" s="79" t="s">
        <v>118</v>
      </c>
      <c r="R4" s="8"/>
      <c r="S4" s="8"/>
      <c r="T4" s="8"/>
      <c r="U4" s="8"/>
      <c r="V4" s="8"/>
      <c r="W4" s="8"/>
    </row>
    <row r="5" spans="2:23" s="8" customFormat="1">
      <c r="B5" s="134">
        <v>1</v>
      </c>
      <c r="C5" s="99" t="str">
        <f>VLOOKUP("Service "&amp; B5,AgentServices,2,FALSE)</f>
        <v>Cash In at Agent</v>
      </c>
      <c r="D5" s="100"/>
      <c r="E5" s="101"/>
      <c r="F5" s="101"/>
      <c r="G5" s="101"/>
      <c r="H5" s="101"/>
      <c r="I5" s="101"/>
      <c r="J5" s="63"/>
      <c r="K5" s="64"/>
      <c r="L5" s="64"/>
      <c r="M5" s="64"/>
      <c r="N5" s="64"/>
      <c r="O5" s="64"/>
      <c r="Q5" s="196"/>
    </row>
    <row r="6" spans="2:23">
      <c r="C6" s="104" t="s">
        <v>8</v>
      </c>
      <c r="D6" s="104"/>
      <c r="E6" s="162">
        <v>1</v>
      </c>
      <c r="F6" s="162">
        <v>1</v>
      </c>
      <c r="G6" s="162">
        <v>1</v>
      </c>
      <c r="H6" s="162">
        <v>1</v>
      </c>
      <c r="I6" s="162">
        <v>1</v>
      </c>
      <c r="J6" s="63"/>
      <c r="K6" s="65" t="s">
        <v>12</v>
      </c>
      <c r="L6" s="65"/>
      <c r="M6" s="64"/>
      <c r="N6" s="69"/>
      <c r="O6" s="64"/>
      <c r="Q6" s="373" t="s">
        <v>219</v>
      </c>
      <c r="R6" s="8"/>
      <c r="S6" s="8"/>
      <c r="T6" s="8"/>
      <c r="U6" s="8"/>
      <c r="V6" s="8"/>
      <c r="W6" s="8"/>
    </row>
    <row r="7" spans="2:23" s="8" customFormat="1">
      <c r="C7" s="89" t="s">
        <v>9</v>
      </c>
      <c r="D7" s="89"/>
      <c r="E7" s="90">
        <v>1</v>
      </c>
      <c r="F7" s="90">
        <v>2</v>
      </c>
      <c r="G7" s="90">
        <v>2</v>
      </c>
      <c r="H7" s="90">
        <v>2</v>
      </c>
      <c r="I7" s="90">
        <v>3</v>
      </c>
      <c r="J7" s="63"/>
      <c r="K7" s="65" t="s">
        <v>12</v>
      </c>
      <c r="L7" s="65"/>
      <c r="M7" s="64"/>
      <c r="N7" s="64"/>
      <c r="O7" s="64"/>
      <c r="Q7" s="373" t="s">
        <v>188</v>
      </c>
    </row>
    <row r="8" spans="2:23">
      <c r="C8" s="104" t="str">
        <f>"Average amount per transaction ("&amp;$D$68&amp;")"</f>
        <v>Average amount per transaction (INR)</v>
      </c>
      <c r="D8" s="89"/>
      <c r="E8" s="91">
        <v>5000</v>
      </c>
      <c r="F8" s="91">
        <v>5000</v>
      </c>
      <c r="G8" s="91">
        <v>5000</v>
      </c>
      <c r="H8" s="91">
        <v>5000</v>
      </c>
      <c r="I8" s="91">
        <v>5000</v>
      </c>
      <c r="J8" s="63"/>
      <c r="K8" s="65" t="s">
        <v>12</v>
      </c>
      <c r="L8" s="65"/>
      <c r="M8" s="64"/>
      <c r="N8" s="64"/>
      <c r="O8" s="64"/>
      <c r="Q8" s="373" t="s">
        <v>220</v>
      </c>
      <c r="R8" s="8"/>
      <c r="S8" s="8"/>
      <c r="T8" s="8"/>
      <c r="U8" s="8"/>
      <c r="V8" s="8"/>
      <c r="W8" s="8"/>
    </row>
    <row r="9" spans="2:23">
      <c r="C9" s="89" t="str">
        <f>"Consumer charge per transaction ("&amp;$D$68&amp;")"</f>
        <v>Consumer charge per transaction (INR)</v>
      </c>
      <c r="D9" s="92">
        <v>0</v>
      </c>
      <c r="E9" s="93">
        <f>D9</f>
        <v>0</v>
      </c>
      <c r="F9" s="93">
        <f>E9</f>
        <v>0</v>
      </c>
      <c r="G9" s="93">
        <f>F9</f>
        <v>0</v>
      </c>
      <c r="H9" s="93">
        <f>G9</f>
        <v>0</v>
      </c>
      <c r="I9" s="93">
        <f>H9</f>
        <v>0</v>
      </c>
      <c r="J9" s="63"/>
      <c r="K9" s="62"/>
      <c r="L9" s="62"/>
      <c r="M9" s="62"/>
      <c r="N9" s="62"/>
      <c r="O9" s="62"/>
      <c r="Q9" s="373" t="s">
        <v>193</v>
      </c>
      <c r="R9" s="8"/>
      <c r="S9" s="8"/>
      <c r="T9" s="8"/>
      <c r="U9" s="8"/>
      <c r="V9" s="8"/>
      <c r="W9" s="8"/>
    </row>
    <row r="10" spans="2:23">
      <c r="C10" s="89" t="s">
        <v>121</v>
      </c>
      <c r="D10" s="94">
        <v>0.3</v>
      </c>
      <c r="E10" s="93">
        <f>IF($D10*E$9&lt;$L10,$L10, IF($D10*E$9&gt;$O10, $O10, $D10*E$9))</f>
        <v>25</v>
      </c>
      <c r="F10" s="93">
        <f t="shared" ref="F10:I10" si="0">IF($D10*F$9&lt;$L10,$L10, IF($D10*F$9&gt;$O10, $O10, $D10*F$9))</f>
        <v>25</v>
      </c>
      <c r="G10" s="93">
        <f t="shared" si="0"/>
        <v>25</v>
      </c>
      <c r="H10" s="93">
        <f t="shared" si="0"/>
        <v>25</v>
      </c>
      <c r="I10" s="93">
        <f t="shared" si="0"/>
        <v>25</v>
      </c>
      <c r="J10" s="64"/>
      <c r="K10" s="66" t="s">
        <v>10</v>
      </c>
      <c r="L10" s="87">
        <v>25</v>
      </c>
      <c r="M10" s="67"/>
      <c r="N10" s="66" t="s">
        <v>11</v>
      </c>
      <c r="O10" s="87">
        <v>50</v>
      </c>
      <c r="Q10" s="373" t="s">
        <v>226</v>
      </c>
      <c r="R10" s="8"/>
      <c r="S10" s="8"/>
      <c r="T10" s="8"/>
      <c r="U10" s="8"/>
      <c r="V10" s="8"/>
      <c r="W10" s="8"/>
    </row>
    <row r="11" spans="2:23">
      <c r="C11" s="95" t="s">
        <v>108</v>
      </c>
      <c r="D11" s="96">
        <v>0</v>
      </c>
      <c r="E11" s="97">
        <f t="shared" ref="E11:I11" si="1">IF($D11*E$9&lt;$L11,$L11, IF($D11*E$9&gt;$O11, $O11, $D11*E$9))</f>
        <v>0</v>
      </c>
      <c r="F11" s="97">
        <f t="shared" si="1"/>
        <v>0</v>
      </c>
      <c r="G11" s="97">
        <f t="shared" si="1"/>
        <v>0</v>
      </c>
      <c r="H11" s="97">
        <f t="shared" si="1"/>
        <v>0</v>
      </c>
      <c r="I11" s="97">
        <f t="shared" si="1"/>
        <v>0</v>
      </c>
      <c r="J11" s="64"/>
      <c r="K11" s="66" t="s">
        <v>10</v>
      </c>
      <c r="L11" s="87">
        <v>0</v>
      </c>
      <c r="M11" s="67"/>
      <c r="N11" s="66" t="s">
        <v>11</v>
      </c>
      <c r="O11" s="87">
        <v>100</v>
      </c>
      <c r="Q11" s="373" t="s">
        <v>189</v>
      </c>
      <c r="R11" s="8"/>
      <c r="S11" s="8"/>
      <c r="T11" s="8"/>
      <c r="U11" s="8"/>
      <c r="V11" s="8"/>
      <c r="W11" s="8"/>
    </row>
    <row r="12" spans="2:23" ht="16.5" thickBot="1">
      <c r="C12" s="88" t="s">
        <v>91</v>
      </c>
      <c r="D12" s="70">
        <f>1-SUM(D10:D11)</f>
        <v>0.7</v>
      </c>
      <c r="E12" s="68">
        <f>E9-(E10+E11)</f>
        <v>-25</v>
      </c>
      <c r="F12" s="68">
        <f t="shared" ref="F12:I12" si="2">F9-(F10+F11)</f>
        <v>-25</v>
      </c>
      <c r="G12" s="68">
        <f t="shared" si="2"/>
        <v>-25</v>
      </c>
      <c r="H12" s="68">
        <f t="shared" si="2"/>
        <v>-25</v>
      </c>
      <c r="I12" s="68">
        <f t="shared" si="2"/>
        <v>-25</v>
      </c>
      <c r="J12" s="62"/>
      <c r="K12" s="62"/>
      <c r="L12" s="62"/>
      <c r="M12" s="62"/>
      <c r="N12" s="62"/>
      <c r="O12" s="62"/>
      <c r="Q12" s="375" t="s">
        <v>201</v>
      </c>
      <c r="R12" s="8"/>
      <c r="S12" s="8"/>
      <c r="T12" s="8"/>
      <c r="U12" s="8"/>
      <c r="V12" s="8"/>
      <c r="W12" s="8"/>
    </row>
    <row r="13" spans="2:23" ht="16.5" thickTop="1">
      <c r="C13" s="61"/>
      <c r="D13" s="61"/>
      <c r="E13" s="61"/>
      <c r="F13" s="61"/>
      <c r="G13" s="61"/>
      <c r="H13" s="61"/>
      <c r="I13" s="61"/>
      <c r="J13" s="62"/>
      <c r="K13" s="62"/>
      <c r="L13" s="62"/>
      <c r="M13" s="62"/>
      <c r="N13" s="62"/>
      <c r="O13" s="62"/>
      <c r="Q13" s="8"/>
      <c r="R13" s="8"/>
      <c r="S13" s="8"/>
      <c r="T13" s="8"/>
      <c r="U13" s="8"/>
      <c r="V13" s="8"/>
      <c r="W13" s="8"/>
    </row>
    <row r="14" spans="2:23">
      <c r="B14" s="134">
        <v>2</v>
      </c>
      <c r="C14" s="99" t="str">
        <f>VLOOKUP("Service "&amp; B14,AgentServices,2,FALSE)</f>
        <v>Cash Out at Agent</v>
      </c>
      <c r="D14" s="102"/>
      <c r="E14" s="103"/>
      <c r="F14" s="103"/>
      <c r="G14" s="103"/>
      <c r="H14" s="103"/>
      <c r="I14" s="103"/>
      <c r="J14" s="63"/>
      <c r="K14" s="64"/>
      <c r="L14" s="64"/>
      <c r="M14" s="64"/>
      <c r="N14" s="64"/>
      <c r="O14" s="64"/>
      <c r="Q14" s="196"/>
      <c r="R14" s="8"/>
      <c r="S14" s="8"/>
      <c r="T14" s="8"/>
      <c r="U14" s="8"/>
      <c r="V14" s="8"/>
      <c r="W14" s="8"/>
    </row>
    <row r="15" spans="2:23">
      <c r="C15" s="104" t="s">
        <v>8</v>
      </c>
      <c r="D15" s="104"/>
      <c r="E15" s="162">
        <v>1</v>
      </c>
      <c r="F15" s="162">
        <v>1</v>
      </c>
      <c r="G15" s="162">
        <v>1</v>
      </c>
      <c r="H15" s="162">
        <v>1</v>
      </c>
      <c r="I15" s="162">
        <v>1</v>
      </c>
      <c r="J15" s="63"/>
      <c r="K15" s="65" t="s">
        <v>12</v>
      </c>
      <c r="L15" s="65"/>
      <c r="M15" s="64"/>
      <c r="N15" s="69"/>
      <c r="O15" s="64"/>
      <c r="Q15" s="373" t="s">
        <v>219</v>
      </c>
      <c r="R15" s="8"/>
      <c r="S15" s="8"/>
      <c r="T15" s="8"/>
      <c r="U15" s="8"/>
      <c r="V15" s="8"/>
      <c r="W15" s="8"/>
    </row>
    <row r="16" spans="2:23">
      <c r="C16" s="104" t="s">
        <v>9</v>
      </c>
      <c r="D16" s="104"/>
      <c r="E16" s="105">
        <v>2</v>
      </c>
      <c r="F16" s="105">
        <v>2</v>
      </c>
      <c r="G16" s="105">
        <v>2</v>
      </c>
      <c r="H16" s="105">
        <v>2</v>
      </c>
      <c r="I16" s="105">
        <v>3</v>
      </c>
      <c r="J16" s="63"/>
      <c r="K16" s="65" t="s">
        <v>12</v>
      </c>
      <c r="L16" s="65"/>
      <c r="M16" s="64"/>
      <c r="N16" s="64"/>
      <c r="O16" s="64"/>
      <c r="Q16" s="373" t="s">
        <v>188</v>
      </c>
      <c r="R16" s="8"/>
      <c r="S16" s="8"/>
      <c r="T16" s="8"/>
      <c r="U16" s="8"/>
      <c r="V16" s="8"/>
      <c r="W16" s="8"/>
    </row>
    <row r="17" spans="2:23">
      <c r="C17" s="104" t="str">
        <f>"Average amount per transaction ("&amp;$D$68&amp;")"</f>
        <v>Average amount per transaction (INR)</v>
      </c>
      <c r="D17" s="104"/>
      <c r="E17" s="106">
        <v>5000</v>
      </c>
      <c r="F17" s="106">
        <v>5000</v>
      </c>
      <c r="G17" s="106">
        <v>5000</v>
      </c>
      <c r="H17" s="106">
        <v>5000</v>
      </c>
      <c r="I17" s="106">
        <v>5000</v>
      </c>
      <c r="J17" s="63"/>
      <c r="K17" s="65" t="s">
        <v>12</v>
      </c>
      <c r="L17" s="65"/>
      <c r="M17" s="64"/>
      <c r="N17" s="64"/>
      <c r="O17" s="64"/>
      <c r="Q17" s="373" t="s">
        <v>220</v>
      </c>
      <c r="R17" s="8"/>
      <c r="S17" s="8"/>
      <c r="T17" s="8"/>
      <c r="U17" s="8"/>
      <c r="V17" s="8"/>
      <c r="W17" s="8"/>
    </row>
    <row r="18" spans="2:23">
      <c r="C18" s="89" t="str">
        <f>"Consumer charge per transaction ("&amp;$D$68&amp;")"</f>
        <v>Consumer charge per transaction (INR)</v>
      </c>
      <c r="D18" s="92">
        <v>100</v>
      </c>
      <c r="E18" s="93">
        <f>D18</f>
        <v>100</v>
      </c>
      <c r="F18" s="93">
        <f>E18</f>
        <v>100</v>
      </c>
      <c r="G18" s="93">
        <f>F18</f>
        <v>100</v>
      </c>
      <c r="H18" s="93">
        <f>G18</f>
        <v>100</v>
      </c>
      <c r="I18" s="93">
        <f>H18</f>
        <v>100</v>
      </c>
      <c r="J18" s="63"/>
      <c r="K18" s="62"/>
      <c r="L18" s="62"/>
      <c r="M18" s="62"/>
      <c r="N18" s="62"/>
      <c r="O18" s="62"/>
      <c r="Q18" s="373" t="s">
        <v>193</v>
      </c>
      <c r="R18" s="8"/>
      <c r="S18" s="8"/>
      <c r="T18" s="8"/>
      <c r="U18" s="8"/>
      <c r="V18" s="8"/>
      <c r="W18" s="8"/>
    </row>
    <row r="19" spans="2:23">
      <c r="C19" s="89" t="s">
        <v>121</v>
      </c>
      <c r="D19" s="94">
        <v>0.3</v>
      </c>
      <c r="E19" s="93">
        <f>IF($D19*E$18&lt;$L19,$L19, IF($D19*E$18&gt;$O19, $O19, $D19*E$18))</f>
        <v>30</v>
      </c>
      <c r="F19" s="93">
        <f t="shared" ref="F19:I19" si="3">IF($D19*F$18&lt;$L19,$L19, IF($D19*F$18&gt;$O19, $O19, $D19*F$18))</f>
        <v>30</v>
      </c>
      <c r="G19" s="93">
        <f t="shared" si="3"/>
        <v>30</v>
      </c>
      <c r="H19" s="93">
        <f t="shared" si="3"/>
        <v>30</v>
      </c>
      <c r="I19" s="93">
        <f t="shared" si="3"/>
        <v>30</v>
      </c>
      <c r="J19" s="64"/>
      <c r="K19" s="66" t="s">
        <v>10</v>
      </c>
      <c r="L19" s="87">
        <v>25</v>
      </c>
      <c r="M19" s="67"/>
      <c r="N19" s="66" t="s">
        <v>11</v>
      </c>
      <c r="O19" s="87">
        <v>50</v>
      </c>
      <c r="Q19" s="373" t="s">
        <v>226</v>
      </c>
      <c r="R19" s="8"/>
      <c r="S19" s="8"/>
      <c r="T19" s="8"/>
      <c r="U19" s="8"/>
      <c r="V19" s="8"/>
      <c r="W19" s="8"/>
    </row>
    <row r="20" spans="2:23" s="8" customFormat="1">
      <c r="C20" s="95" t="s">
        <v>108</v>
      </c>
      <c r="D20" s="96">
        <v>0.15</v>
      </c>
      <c r="E20" s="97">
        <f>IF($D20*E$18&lt;$L20,$L20, IF($D20*E$18&gt;$O20, $O20, $D20*E$18))</f>
        <v>15</v>
      </c>
      <c r="F20" s="97">
        <f t="shared" ref="F20:I20" si="4">IF($D20*F$18&lt;$L20,$L20, IF($D20*F$18&gt;$O20, $O20, $D20*F$18))</f>
        <v>15</v>
      </c>
      <c r="G20" s="97">
        <f t="shared" si="4"/>
        <v>15</v>
      </c>
      <c r="H20" s="97">
        <f t="shared" si="4"/>
        <v>15</v>
      </c>
      <c r="I20" s="97">
        <f t="shared" si="4"/>
        <v>15</v>
      </c>
      <c r="J20" s="64"/>
      <c r="K20" s="66" t="s">
        <v>10</v>
      </c>
      <c r="L20" s="87">
        <v>0</v>
      </c>
      <c r="M20" s="67"/>
      <c r="N20" s="66" t="s">
        <v>11</v>
      </c>
      <c r="O20" s="87">
        <v>100</v>
      </c>
      <c r="Q20" s="373" t="s">
        <v>189</v>
      </c>
    </row>
    <row r="21" spans="2:23" ht="16.5" thickBot="1">
      <c r="C21" s="88" t="s">
        <v>91</v>
      </c>
      <c r="D21" s="70">
        <f>1-SUM(D19:D20)</f>
        <v>0.55000000000000004</v>
      </c>
      <c r="E21" s="68">
        <f>E18-(E19+E20)</f>
        <v>55</v>
      </c>
      <c r="F21" s="68">
        <f t="shared" ref="F21" si="5">F18-(F19+F20)</f>
        <v>55</v>
      </c>
      <c r="G21" s="68">
        <f t="shared" ref="G21" si="6">G18-(G19+G20)</f>
        <v>55</v>
      </c>
      <c r="H21" s="68">
        <f t="shared" ref="H21" si="7">H18-(H19+H20)</f>
        <v>55</v>
      </c>
      <c r="I21" s="68">
        <f t="shared" ref="I21" si="8">I18-(I19+I20)</f>
        <v>55</v>
      </c>
      <c r="J21" s="62"/>
      <c r="K21" s="62"/>
      <c r="L21" s="62"/>
      <c r="M21" s="62"/>
      <c r="N21" s="62"/>
      <c r="O21" s="62"/>
      <c r="Q21" s="375" t="s">
        <v>201</v>
      </c>
    </row>
    <row r="22" spans="2:23" s="8" customFormat="1" ht="16.5" thickTop="1">
      <c r="C22" s="61"/>
      <c r="D22" s="61"/>
      <c r="E22" s="61"/>
      <c r="F22" s="61"/>
      <c r="G22" s="61"/>
      <c r="H22" s="61"/>
      <c r="I22" s="61"/>
      <c r="J22" s="62"/>
      <c r="K22" s="62"/>
      <c r="L22" s="62"/>
      <c r="M22" s="62"/>
      <c r="N22" s="62"/>
      <c r="O22" s="62"/>
    </row>
    <row r="23" spans="2:23">
      <c r="B23" s="134">
        <v>3</v>
      </c>
      <c r="C23" s="99" t="str">
        <f>VLOOKUP("Service "&amp; B23,AgentServices,2,FALSE)</f>
        <v>Bill Payment at Agent</v>
      </c>
      <c r="D23" s="102"/>
      <c r="E23" s="103"/>
      <c r="F23" s="103"/>
      <c r="G23" s="103"/>
      <c r="H23" s="103"/>
      <c r="I23" s="103"/>
      <c r="J23" s="63"/>
      <c r="K23" s="64"/>
      <c r="L23" s="64"/>
      <c r="M23" s="64"/>
      <c r="N23" s="64"/>
      <c r="O23" s="64"/>
    </row>
    <row r="24" spans="2:23">
      <c r="C24" s="104" t="s">
        <v>8</v>
      </c>
      <c r="D24" s="104"/>
      <c r="E24" s="162">
        <v>0.5</v>
      </c>
      <c r="F24" s="162">
        <v>0.5</v>
      </c>
      <c r="G24" s="162">
        <v>0.5</v>
      </c>
      <c r="H24" s="162">
        <v>0.5</v>
      </c>
      <c r="I24" s="162">
        <v>0.5</v>
      </c>
      <c r="J24" s="63"/>
      <c r="K24" s="65" t="s">
        <v>12</v>
      </c>
      <c r="L24" s="65"/>
      <c r="M24" s="64"/>
      <c r="N24" s="69"/>
      <c r="O24" s="64"/>
      <c r="Q24" s="373" t="s">
        <v>219</v>
      </c>
      <c r="R24" s="8"/>
      <c r="S24" s="8"/>
      <c r="T24" s="8"/>
      <c r="U24" s="8"/>
      <c r="V24" s="8"/>
      <c r="W24" s="8"/>
    </row>
    <row r="25" spans="2:23">
      <c r="C25" s="104" t="s">
        <v>9</v>
      </c>
      <c r="D25" s="104"/>
      <c r="E25" s="105">
        <v>1</v>
      </c>
      <c r="F25" s="105">
        <v>2</v>
      </c>
      <c r="G25" s="105">
        <v>2</v>
      </c>
      <c r="H25" s="105">
        <v>2</v>
      </c>
      <c r="I25" s="105">
        <v>3</v>
      </c>
      <c r="J25" s="63"/>
      <c r="K25" s="65" t="s">
        <v>12</v>
      </c>
      <c r="L25" s="65"/>
      <c r="M25" s="64"/>
      <c r="N25" s="64"/>
      <c r="O25" s="64"/>
      <c r="Q25" s="373" t="s">
        <v>188</v>
      </c>
    </row>
    <row r="26" spans="2:23">
      <c r="C26" s="104" t="str">
        <f>"Average bill payment per transaction ("&amp;$D$68&amp;")"</f>
        <v>Average bill payment per transaction (INR)</v>
      </c>
      <c r="D26" s="104"/>
      <c r="E26" s="106">
        <v>5000</v>
      </c>
      <c r="F26" s="106">
        <v>5000</v>
      </c>
      <c r="G26" s="106">
        <v>5000</v>
      </c>
      <c r="H26" s="106">
        <v>5000</v>
      </c>
      <c r="I26" s="106">
        <v>5000</v>
      </c>
      <c r="J26" s="63"/>
      <c r="K26" s="65" t="s">
        <v>12</v>
      </c>
      <c r="L26" s="65"/>
      <c r="M26" s="64"/>
      <c r="N26" s="64"/>
      <c r="O26" s="64"/>
      <c r="Q26" s="373" t="s">
        <v>220</v>
      </c>
    </row>
    <row r="27" spans="2:23">
      <c r="C27" s="104" t="str">
        <f>"Consumer charge per transaction ("&amp;$D$68&amp;")"</f>
        <v>Consumer charge per transaction (INR)</v>
      </c>
      <c r="D27" s="92">
        <v>100</v>
      </c>
      <c r="E27" s="93">
        <f>D27</f>
        <v>100</v>
      </c>
      <c r="F27" s="93">
        <f>E27</f>
        <v>100</v>
      </c>
      <c r="G27" s="93">
        <f>F27</f>
        <v>100</v>
      </c>
      <c r="H27" s="93">
        <f>G27</f>
        <v>100</v>
      </c>
      <c r="I27" s="93">
        <f>H27</f>
        <v>100</v>
      </c>
      <c r="J27" s="63"/>
      <c r="K27" s="62"/>
      <c r="L27" s="62"/>
      <c r="M27" s="62"/>
      <c r="N27" s="62"/>
      <c r="O27" s="62"/>
      <c r="Q27" s="373" t="s">
        <v>193</v>
      </c>
    </row>
    <row r="28" spans="2:23">
      <c r="C28" s="89" t="s">
        <v>121</v>
      </c>
      <c r="D28" s="94">
        <v>0.3</v>
      </c>
      <c r="E28" s="93">
        <f>IF($D28*E$27&lt;$L28,$L28, IF($D28*E$27&gt;$O28, $O28, $D28*E$27))</f>
        <v>50</v>
      </c>
      <c r="F28" s="93">
        <f t="shared" ref="F28:I29" si="9">IF($D28*F$27&lt;$L28,$L28, IF($D28*F$27&gt;$O28, $O28, $D28*F$27))</f>
        <v>50</v>
      </c>
      <c r="G28" s="93">
        <f t="shared" si="9"/>
        <v>50</v>
      </c>
      <c r="H28" s="93">
        <f t="shared" si="9"/>
        <v>50</v>
      </c>
      <c r="I28" s="93">
        <f t="shared" si="9"/>
        <v>50</v>
      </c>
      <c r="J28" s="64"/>
      <c r="K28" s="66" t="s">
        <v>10</v>
      </c>
      <c r="L28" s="87">
        <v>50</v>
      </c>
      <c r="M28" s="67"/>
      <c r="N28" s="66" t="s">
        <v>11</v>
      </c>
      <c r="O28" s="87">
        <v>100</v>
      </c>
      <c r="Q28" s="373" t="s">
        <v>226</v>
      </c>
    </row>
    <row r="29" spans="2:23">
      <c r="C29" s="110" t="s">
        <v>108</v>
      </c>
      <c r="D29" s="96">
        <v>0.15</v>
      </c>
      <c r="E29" s="97">
        <f>IF($D29*E$27&lt;$L29,$L29, IF($D29*E$27&gt;$O29, $O29, $D29*E$27))</f>
        <v>15</v>
      </c>
      <c r="F29" s="97">
        <f t="shared" si="9"/>
        <v>15</v>
      </c>
      <c r="G29" s="97">
        <f t="shared" si="9"/>
        <v>15</v>
      </c>
      <c r="H29" s="97">
        <f t="shared" si="9"/>
        <v>15</v>
      </c>
      <c r="I29" s="97">
        <f t="shared" si="9"/>
        <v>15</v>
      </c>
      <c r="J29" s="64"/>
      <c r="K29" s="66" t="s">
        <v>10</v>
      </c>
      <c r="L29" s="87">
        <v>0</v>
      </c>
      <c r="M29" s="67"/>
      <c r="N29" s="66" t="s">
        <v>11</v>
      </c>
      <c r="O29" s="87">
        <v>100</v>
      </c>
      <c r="Q29" s="373" t="s">
        <v>189</v>
      </c>
    </row>
    <row r="30" spans="2:23" ht="16.5" thickBot="1">
      <c r="C30" s="88" t="s">
        <v>91</v>
      </c>
      <c r="D30" s="70">
        <f>1-SUM(D28:D29)</f>
        <v>0.55000000000000004</v>
      </c>
      <c r="E30" s="68">
        <f>E27-(E28+E29)</f>
        <v>35</v>
      </c>
      <c r="F30" s="68">
        <f t="shared" ref="F30" si="10">F27-(F28+F29)</f>
        <v>35</v>
      </c>
      <c r="G30" s="68">
        <f t="shared" ref="G30" si="11">G27-(G28+G29)</f>
        <v>35</v>
      </c>
      <c r="H30" s="68">
        <f t="shared" ref="H30" si="12">H27-(H28+H29)</f>
        <v>35</v>
      </c>
      <c r="I30" s="68">
        <f t="shared" ref="I30" si="13">I27-(I28+I29)</f>
        <v>35</v>
      </c>
      <c r="J30" s="62"/>
      <c r="K30" s="62"/>
      <c r="L30" s="62"/>
      <c r="M30" s="62"/>
      <c r="N30" s="62"/>
      <c r="O30" s="62"/>
      <c r="Q30" s="375" t="s">
        <v>190</v>
      </c>
    </row>
    <row r="31" spans="2:23" ht="16.5" thickTop="1">
      <c r="C31" s="113"/>
      <c r="D31" s="113"/>
      <c r="E31" s="113"/>
      <c r="F31" s="113"/>
      <c r="G31" s="113"/>
      <c r="H31" s="113"/>
      <c r="I31" s="113"/>
      <c r="J31" s="62"/>
      <c r="K31" s="62"/>
      <c r="L31" s="62"/>
      <c r="M31" s="62"/>
      <c r="N31" s="62"/>
      <c r="O31" s="62"/>
    </row>
    <row r="32" spans="2:23">
      <c r="B32" s="134">
        <v>4</v>
      </c>
      <c r="C32" s="99" t="str">
        <f>VLOOKUP("Service "&amp; B32,AgentServices,2,FALSE)</f>
        <v>Open Account at Agent</v>
      </c>
      <c r="D32" s="111"/>
      <c r="E32" s="111"/>
      <c r="F32" s="111"/>
      <c r="G32" s="111"/>
      <c r="H32" s="111"/>
      <c r="I32" s="111"/>
      <c r="J32" s="64"/>
      <c r="K32" s="64"/>
      <c r="L32" s="64"/>
      <c r="M32" s="64"/>
      <c r="N32" s="64"/>
      <c r="O32" s="64"/>
    </row>
    <row r="33" spans="2:23">
      <c r="C33" s="104" t="s">
        <v>72</v>
      </c>
      <c r="D33" s="104"/>
      <c r="E33" s="106">
        <v>14</v>
      </c>
      <c r="F33" s="106">
        <v>14</v>
      </c>
      <c r="G33" s="106">
        <v>14</v>
      </c>
      <c r="H33" s="106">
        <v>14</v>
      </c>
      <c r="I33" s="106">
        <v>14</v>
      </c>
      <c r="J33" s="64"/>
      <c r="K33" s="65" t="s">
        <v>12</v>
      </c>
      <c r="L33" s="65"/>
      <c r="M33" s="64"/>
      <c r="N33" s="64"/>
      <c r="O33" s="64"/>
      <c r="Q33" s="373" t="s">
        <v>194</v>
      </c>
    </row>
    <row r="34" spans="2:23" ht="24">
      <c r="C34" s="104" t="s">
        <v>254</v>
      </c>
      <c r="D34" s="107">
        <v>50</v>
      </c>
      <c r="E34" s="108">
        <f>D34</f>
        <v>50</v>
      </c>
      <c r="F34" s="108">
        <f t="shared" ref="F34:I34" si="14">E34</f>
        <v>50</v>
      </c>
      <c r="G34" s="108">
        <f t="shared" si="14"/>
        <v>50</v>
      </c>
      <c r="H34" s="108">
        <f t="shared" si="14"/>
        <v>50</v>
      </c>
      <c r="I34" s="108">
        <f t="shared" si="14"/>
        <v>50</v>
      </c>
      <c r="J34" s="64"/>
      <c r="K34" s="64"/>
      <c r="L34" s="64"/>
      <c r="M34" s="64"/>
      <c r="N34" s="64"/>
      <c r="O34" s="64"/>
      <c r="P34" s="10"/>
      <c r="Q34" s="373" t="s">
        <v>195</v>
      </c>
    </row>
    <row r="35" spans="2:23">
      <c r="C35" s="104" t="s">
        <v>199</v>
      </c>
      <c r="D35" s="109">
        <v>1</v>
      </c>
      <c r="E35" s="108">
        <f>$D35*E34</f>
        <v>50</v>
      </c>
      <c r="F35" s="108">
        <f t="shared" ref="F35:I35" si="15">$D35*F34</f>
        <v>50</v>
      </c>
      <c r="G35" s="108">
        <f t="shared" si="15"/>
        <v>50</v>
      </c>
      <c r="H35" s="108">
        <f t="shared" si="15"/>
        <v>50</v>
      </c>
      <c r="I35" s="108">
        <f t="shared" si="15"/>
        <v>50</v>
      </c>
      <c r="J35" s="64"/>
      <c r="K35" s="62"/>
      <c r="L35" s="62"/>
      <c r="M35" s="62"/>
      <c r="N35" s="62"/>
      <c r="O35" s="62"/>
      <c r="Q35" s="373" t="s">
        <v>196</v>
      </c>
    </row>
    <row r="36" spans="2:23">
      <c r="C36" s="104" t="str">
        <f>"Number of accounts funded with the initial "&amp;$D$68&amp;" amount"</f>
        <v>Number of accounts funded with the initial INR amount</v>
      </c>
      <c r="D36" s="109">
        <v>0.5</v>
      </c>
      <c r="E36" s="106">
        <f>E33*$D$36</f>
        <v>7</v>
      </c>
      <c r="F36" s="106">
        <f>F33*$D$36</f>
        <v>7</v>
      </c>
      <c r="G36" s="106">
        <f>G33*$D$36</f>
        <v>7</v>
      </c>
      <c r="H36" s="106">
        <f>H33*$D$36</f>
        <v>7</v>
      </c>
      <c r="I36" s="106">
        <f>I33*$D$36</f>
        <v>7</v>
      </c>
      <c r="J36" s="64"/>
      <c r="K36" s="65" t="s">
        <v>12</v>
      </c>
      <c r="L36" s="65"/>
      <c r="M36" s="64"/>
      <c r="N36" s="64"/>
      <c r="O36" s="64"/>
      <c r="Q36" s="373" t="s">
        <v>198</v>
      </c>
    </row>
    <row r="37" spans="2:23" ht="16.5">
      <c r="C37" s="104" t="str">
        <f>"Fees paid for accounts funded with initial "&amp;$D$68&amp;" amount"</f>
        <v>Fees paid for accounts funded with initial INR amount</v>
      </c>
      <c r="D37" s="112">
        <v>350</v>
      </c>
      <c r="E37" s="108">
        <f>D37</f>
        <v>350</v>
      </c>
      <c r="F37" s="108">
        <f t="shared" ref="F37:I37" si="16">E37</f>
        <v>350</v>
      </c>
      <c r="G37" s="108">
        <f t="shared" si="16"/>
        <v>350</v>
      </c>
      <c r="H37" s="108">
        <f t="shared" si="16"/>
        <v>350</v>
      </c>
      <c r="I37" s="108">
        <f t="shared" si="16"/>
        <v>350</v>
      </c>
      <c r="J37" s="64"/>
      <c r="K37" s="64"/>
      <c r="L37" s="64"/>
      <c r="M37" s="64"/>
      <c r="N37" s="64"/>
      <c r="O37" s="64"/>
      <c r="P37" s="10"/>
      <c r="Q37" s="373" t="s">
        <v>197</v>
      </c>
    </row>
    <row r="38" spans="2:23">
      <c r="C38" s="104" t="s">
        <v>199</v>
      </c>
      <c r="D38" s="109">
        <v>1</v>
      </c>
      <c r="E38" s="108">
        <f>$D38*E37</f>
        <v>350</v>
      </c>
      <c r="F38" s="108">
        <f>$D38*F37</f>
        <v>350</v>
      </c>
      <c r="G38" s="108">
        <f>$D38*G37</f>
        <v>350</v>
      </c>
      <c r="H38" s="108">
        <f>$D38*H37</f>
        <v>350</v>
      </c>
      <c r="I38" s="108">
        <f>$D38*I37</f>
        <v>350</v>
      </c>
      <c r="J38" s="64"/>
      <c r="K38" s="62"/>
      <c r="L38" s="62"/>
      <c r="M38" s="62"/>
      <c r="N38" s="62"/>
      <c r="O38" s="62"/>
      <c r="Q38" s="373" t="s">
        <v>196</v>
      </c>
    </row>
    <row r="40" spans="2:23">
      <c r="B40" s="134">
        <v>5</v>
      </c>
      <c r="C40" s="99" t="str">
        <f>VLOOKUP("Service "&amp; B40,AgentServices,2,FALSE)</f>
        <v>&lt;Not Used&gt;</v>
      </c>
      <c r="D40" s="102"/>
      <c r="E40" s="103"/>
      <c r="F40" s="103"/>
      <c r="G40" s="103"/>
      <c r="H40" s="103"/>
      <c r="I40" s="103"/>
      <c r="J40" s="63"/>
      <c r="K40" s="64"/>
      <c r="L40" s="64"/>
      <c r="M40" s="64"/>
      <c r="N40" s="64"/>
      <c r="O40" s="64"/>
    </row>
    <row r="41" spans="2:23">
      <c r="C41" s="104" t="s">
        <v>8</v>
      </c>
      <c r="D41" s="104"/>
      <c r="E41" s="162">
        <v>0</v>
      </c>
      <c r="F41" s="162">
        <v>0</v>
      </c>
      <c r="G41" s="162">
        <v>0</v>
      </c>
      <c r="H41" s="162">
        <v>0</v>
      </c>
      <c r="I41" s="162">
        <v>0</v>
      </c>
      <c r="J41" s="63"/>
      <c r="K41" s="65" t="s">
        <v>12</v>
      </c>
      <c r="L41" s="65"/>
      <c r="M41" s="64"/>
      <c r="N41" s="69"/>
      <c r="O41" s="64"/>
      <c r="Q41" s="373" t="s">
        <v>187</v>
      </c>
      <c r="R41" s="8"/>
      <c r="S41" s="8"/>
      <c r="T41" s="8"/>
      <c r="U41" s="8"/>
      <c r="V41" s="8"/>
      <c r="W41" s="8"/>
    </row>
    <row r="42" spans="2:23">
      <c r="C42" s="104" t="s">
        <v>9</v>
      </c>
      <c r="D42" s="104"/>
      <c r="E42" s="105">
        <v>0</v>
      </c>
      <c r="F42" s="105">
        <v>0</v>
      </c>
      <c r="G42" s="105">
        <v>0</v>
      </c>
      <c r="H42" s="105">
        <v>0</v>
      </c>
      <c r="I42" s="105">
        <v>0</v>
      </c>
      <c r="J42" s="63"/>
      <c r="K42" s="65" t="s">
        <v>12</v>
      </c>
      <c r="L42" s="65"/>
      <c r="M42" s="64"/>
      <c r="N42" s="64"/>
      <c r="O42" s="64"/>
      <c r="Q42" s="373" t="s">
        <v>188</v>
      </c>
    </row>
    <row r="43" spans="2:23">
      <c r="C43" s="104" t="str">
        <f>"Average amount per transaction ("&amp;$D$68&amp;")"</f>
        <v>Average amount per transaction (INR)</v>
      </c>
      <c r="D43" s="104"/>
      <c r="E43" s="106">
        <v>0</v>
      </c>
      <c r="F43" s="106">
        <v>0</v>
      </c>
      <c r="G43" s="106">
        <v>0</v>
      </c>
      <c r="H43" s="106">
        <v>0</v>
      </c>
      <c r="I43" s="106">
        <v>0</v>
      </c>
      <c r="J43" s="63"/>
      <c r="K43" s="65" t="s">
        <v>12</v>
      </c>
      <c r="L43" s="65"/>
      <c r="M43" s="64"/>
      <c r="N43" s="64"/>
      <c r="O43" s="64"/>
      <c r="Q43" s="373" t="s">
        <v>220</v>
      </c>
    </row>
    <row r="44" spans="2:23">
      <c r="C44" s="104" t="str">
        <f>"Consumer charge per transaction ("&amp;$D$68&amp;")"</f>
        <v>Consumer charge per transaction (INR)</v>
      </c>
      <c r="D44" s="92">
        <v>0</v>
      </c>
      <c r="E44" s="93">
        <f>D44</f>
        <v>0</v>
      </c>
      <c r="F44" s="93">
        <f>E44</f>
        <v>0</v>
      </c>
      <c r="G44" s="93">
        <f>F44</f>
        <v>0</v>
      </c>
      <c r="H44" s="93">
        <f>G44</f>
        <v>0</v>
      </c>
      <c r="I44" s="93">
        <f>H44</f>
        <v>0</v>
      </c>
      <c r="J44" s="63"/>
      <c r="K44" s="62"/>
      <c r="L44" s="62"/>
      <c r="M44" s="62"/>
      <c r="N44" s="62"/>
      <c r="O44" s="62"/>
      <c r="Q44" s="373" t="s">
        <v>193</v>
      </c>
    </row>
    <row r="45" spans="2:23">
      <c r="C45" s="89" t="s">
        <v>121</v>
      </c>
      <c r="D45" s="94">
        <v>0</v>
      </c>
      <c r="E45" s="93">
        <f>IF($D45*E$44&lt;$L45,$L45, IF($D45*E$44&gt;$O45, $O45, $D45*E$44))</f>
        <v>0</v>
      </c>
      <c r="F45" s="93">
        <f t="shared" ref="F45:I46" si="17">IF($D45*F$44&lt;$L45,$L45, IF($D45*F$44&gt;$O45, $O45, $D45*F$44))</f>
        <v>0</v>
      </c>
      <c r="G45" s="93">
        <f t="shared" si="17"/>
        <v>0</v>
      </c>
      <c r="H45" s="93">
        <f t="shared" si="17"/>
        <v>0</v>
      </c>
      <c r="I45" s="93">
        <f t="shared" si="17"/>
        <v>0</v>
      </c>
      <c r="J45" s="64"/>
      <c r="K45" s="66" t="s">
        <v>10</v>
      </c>
      <c r="L45" s="87">
        <v>0</v>
      </c>
      <c r="M45" s="67"/>
      <c r="N45" s="66" t="s">
        <v>11</v>
      </c>
      <c r="O45" s="87">
        <v>100</v>
      </c>
      <c r="Q45" s="373" t="s">
        <v>226</v>
      </c>
    </row>
    <row r="46" spans="2:23">
      <c r="C46" s="110" t="s">
        <v>108</v>
      </c>
      <c r="D46" s="96">
        <v>0</v>
      </c>
      <c r="E46" s="97">
        <f>IF($D46*E$44&lt;$L46,$L46, IF($D46*E$44&gt;$O46, $O46, $D46*E$44))</f>
        <v>0</v>
      </c>
      <c r="F46" s="97">
        <f t="shared" si="17"/>
        <v>0</v>
      </c>
      <c r="G46" s="97">
        <f t="shared" si="17"/>
        <v>0</v>
      </c>
      <c r="H46" s="97">
        <f t="shared" si="17"/>
        <v>0</v>
      </c>
      <c r="I46" s="97">
        <f t="shared" si="17"/>
        <v>0</v>
      </c>
      <c r="J46" s="64"/>
      <c r="K46" s="66" t="s">
        <v>10</v>
      </c>
      <c r="L46" s="87">
        <v>0</v>
      </c>
      <c r="M46" s="67"/>
      <c r="N46" s="66" t="s">
        <v>11</v>
      </c>
      <c r="O46" s="87">
        <v>100</v>
      </c>
      <c r="Q46" s="373" t="s">
        <v>189</v>
      </c>
    </row>
    <row r="47" spans="2:23" ht="16.5" thickBot="1">
      <c r="C47" s="88" t="s">
        <v>91</v>
      </c>
      <c r="D47" s="70">
        <v>0</v>
      </c>
      <c r="E47" s="68">
        <f>E44-(E45+E46)</f>
        <v>0</v>
      </c>
      <c r="F47" s="68">
        <f t="shared" ref="F47" si="18">F44-(F45+F46)</f>
        <v>0</v>
      </c>
      <c r="G47" s="68">
        <f t="shared" ref="G47" si="19">G44-(G45+G46)</f>
        <v>0</v>
      </c>
      <c r="H47" s="68">
        <f t="shared" ref="H47" si="20">H44-(H45+H46)</f>
        <v>0</v>
      </c>
      <c r="I47" s="68">
        <f t="shared" ref="I47" si="21">I44-(I45+I46)</f>
        <v>0</v>
      </c>
      <c r="J47" s="62"/>
      <c r="K47" s="62"/>
      <c r="L47" s="62"/>
      <c r="M47" s="62"/>
      <c r="N47" s="62"/>
      <c r="O47" s="62"/>
      <c r="Q47" s="375" t="s">
        <v>201</v>
      </c>
    </row>
    <row r="48" spans="2:23" ht="16.5" thickTop="1"/>
    <row r="49" spans="2:23">
      <c r="B49" s="134">
        <v>6</v>
      </c>
      <c r="C49" s="99" t="str">
        <f>VLOOKUP("Service "&amp; B49,AgentServices,2,FALSE)</f>
        <v>&lt;Not Used&gt;</v>
      </c>
      <c r="D49" s="102"/>
      <c r="E49" s="103"/>
      <c r="F49" s="103"/>
      <c r="G49" s="103"/>
      <c r="H49" s="103"/>
      <c r="I49" s="103"/>
      <c r="J49" s="63"/>
      <c r="K49" s="64"/>
      <c r="L49" s="64"/>
      <c r="M49" s="64"/>
      <c r="N49" s="64"/>
      <c r="O49" s="64"/>
    </row>
    <row r="50" spans="2:23">
      <c r="C50" s="104" t="s">
        <v>8</v>
      </c>
      <c r="D50" s="104"/>
      <c r="E50" s="162">
        <v>0</v>
      </c>
      <c r="F50" s="162">
        <v>0</v>
      </c>
      <c r="G50" s="162">
        <v>0</v>
      </c>
      <c r="H50" s="162">
        <v>0</v>
      </c>
      <c r="I50" s="162">
        <v>0</v>
      </c>
      <c r="J50" s="63"/>
      <c r="K50" s="65" t="s">
        <v>12</v>
      </c>
      <c r="L50" s="65"/>
      <c r="M50" s="64"/>
      <c r="N50" s="69"/>
      <c r="O50" s="64"/>
      <c r="Q50" s="373" t="s">
        <v>187</v>
      </c>
      <c r="R50" s="8"/>
      <c r="S50" s="8"/>
      <c r="T50" s="8"/>
      <c r="U50" s="8"/>
      <c r="V50" s="8"/>
      <c r="W50" s="8"/>
    </row>
    <row r="51" spans="2:23">
      <c r="C51" s="104" t="s">
        <v>9</v>
      </c>
      <c r="D51" s="104"/>
      <c r="E51" s="105">
        <v>0</v>
      </c>
      <c r="F51" s="105">
        <v>0</v>
      </c>
      <c r="G51" s="105">
        <v>0</v>
      </c>
      <c r="H51" s="105">
        <v>0</v>
      </c>
      <c r="I51" s="105">
        <v>0</v>
      </c>
      <c r="J51" s="63"/>
      <c r="K51" s="65" t="s">
        <v>12</v>
      </c>
      <c r="L51" s="65"/>
      <c r="M51" s="64"/>
      <c r="N51" s="64"/>
      <c r="O51" s="64"/>
      <c r="Q51" s="373" t="s">
        <v>188</v>
      </c>
    </row>
    <row r="52" spans="2:23">
      <c r="C52" s="104" t="str">
        <f>"Average amount per transaction ("&amp;$D$68&amp;")"</f>
        <v>Average amount per transaction (INR)</v>
      </c>
      <c r="D52" s="104"/>
      <c r="E52" s="106">
        <v>0</v>
      </c>
      <c r="F52" s="106">
        <v>0</v>
      </c>
      <c r="G52" s="106">
        <v>0</v>
      </c>
      <c r="H52" s="106">
        <v>0</v>
      </c>
      <c r="I52" s="106">
        <v>0</v>
      </c>
      <c r="J52" s="63"/>
      <c r="K52" s="65" t="s">
        <v>12</v>
      </c>
      <c r="L52" s="65"/>
      <c r="M52" s="64"/>
      <c r="N52" s="64"/>
      <c r="O52" s="64"/>
      <c r="Q52" s="373" t="s">
        <v>220</v>
      </c>
    </row>
    <row r="53" spans="2:23">
      <c r="C53" s="104" t="str">
        <f>"Consumer charge per transaction ("&amp;$D$68&amp;")"</f>
        <v>Consumer charge per transaction (INR)</v>
      </c>
      <c r="D53" s="92">
        <v>0</v>
      </c>
      <c r="E53" s="93">
        <f>D53</f>
        <v>0</v>
      </c>
      <c r="F53" s="93">
        <f>E53</f>
        <v>0</v>
      </c>
      <c r="G53" s="93">
        <f>F53</f>
        <v>0</v>
      </c>
      <c r="H53" s="93">
        <f>G53</f>
        <v>0</v>
      </c>
      <c r="I53" s="93">
        <f>H53</f>
        <v>0</v>
      </c>
      <c r="J53" s="63"/>
      <c r="K53" s="62"/>
      <c r="L53" s="62"/>
      <c r="M53" s="62"/>
      <c r="N53" s="62"/>
      <c r="O53" s="62"/>
      <c r="Q53" s="373" t="s">
        <v>193</v>
      </c>
    </row>
    <row r="54" spans="2:23">
      <c r="C54" s="89" t="s">
        <v>121</v>
      </c>
      <c r="D54" s="94">
        <v>0</v>
      </c>
      <c r="E54" s="93">
        <f>IF($D54*E$53&lt;$L54,$L54, IF($D54*E$53&gt;$O54, $O54, $D54*E$53))</f>
        <v>0</v>
      </c>
      <c r="F54" s="93">
        <f t="shared" ref="F54:I54" si="22">IF($D54*F$53&lt;$L54,$L54, IF($D54*F$53&gt;$O54, $O54, $D54*F$53))</f>
        <v>0</v>
      </c>
      <c r="G54" s="93">
        <f t="shared" si="22"/>
        <v>0</v>
      </c>
      <c r="H54" s="93">
        <f t="shared" si="22"/>
        <v>0</v>
      </c>
      <c r="I54" s="93">
        <f t="shared" si="22"/>
        <v>0</v>
      </c>
      <c r="J54" s="64"/>
      <c r="K54" s="66" t="s">
        <v>10</v>
      </c>
      <c r="L54" s="87">
        <v>0</v>
      </c>
      <c r="M54" s="67"/>
      <c r="N54" s="66" t="s">
        <v>11</v>
      </c>
      <c r="O54" s="87">
        <v>100</v>
      </c>
      <c r="Q54" s="373" t="s">
        <v>226</v>
      </c>
    </row>
    <row r="55" spans="2:23">
      <c r="C55" s="110" t="s">
        <v>108</v>
      </c>
      <c r="D55" s="96">
        <v>0</v>
      </c>
      <c r="E55" s="97">
        <f>IF($D55*E$53&lt;$L55,$L55, IF($D55*E$53&gt;$O55, $O55, $D55*E$53))</f>
        <v>0</v>
      </c>
      <c r="F55" s="97">
        <f t="shared" ref="F55:I55" si="23">IF($D55*F$53&lt;$L55,$L55, IF($D55*F$53&gt;$O55, $O55, $D55*F$53))</f>
        <v>0</v>
      </c>
      <c r="G55" s="97">
        <f t="shared" si="23"/>
        <v>0</v>
      </c>
      <c r="H55" s="97">
        <f t="shared" si="23"/>
        <v>0</v>
      </c>
      <c r="I55" s="97">
        <f t="shared" si="23"/>
        <v>0</v>
      </c>
      <c r="J55" s="64"/>
      <c r="K55" s="66" t="s">
        <v>10</v>
      </c>
      <c r="L55" s="87">
        <v>0</v>
      </c>
      <c r="M55" s="67"/>
      <c r="N55" s="66" t="s">
        <v>11</v>
      </c>
      <c r="O55" s="87">
        <v>100</v>
      </c>
      <c r="Q55" s="373" t="s">
        <v>189</v>
      </c>
    </row>
    <row r="56" spans="2:23" ht="16.5" thickBot="1">
      <c r="C56" s="88" t="s">
        <v>91</v>
      </c>
      <c r="D56" s="70">
        <v>0</v>
      </c>
      <c r="E56" s="68">
        <f>E53-(E54+E55)</f>
        <v>0</v>
      </c>
      <c r="F56" s="68">
        <f t="shared" ref="F56" si="24">F53-(F54+F55)</f>
        <v>0</v>
      </c>
      <c r="G56" s="68">
        <f t="shared" ref="G56" si="25">G53-(G54+G55)</f>
        <v>0</v>
      </c>
      <c r="H56" s="68">
        <f t="shared" ref="H56" si="26">H53-(H54+H55)</f>
        <v>0</v>
      </c>
      <c r="I56" s="68">
        <f t="shared" ref="I56" si="27">I53-(I54+I55)</f>
        <v>0</v>
      </c>
      <c r="J56" s="62"/>
      <c r="K56" s="62"/>
      <c r="L56" s="62"/>
      <c r="M56" s="62"/>
      <c r="N56" s="62"/>
      <c r="O56" s="62"/>
      <c r="Q56" s="375" t="s">
        <v>201</v>
      </c>
    </row>
    <row r="57" spans="2:23" ht="16.5" thickTop="1"/>
    <row r="58" spans="2:23">
      <c r="B58" s="134">
        <v>7</v>
      </c>
      <c r="C58" s="99" t="str">
        <f>VLOOKUP("Service "&amp; B58,AgentServices,2,FALSE)</f>
        <v>&lt;Not Used&gt;</v>
      </c>
      <c r="D58" s="102"/>
      <c r="E58" s="103"/>
      <c r="F58" s="103"/>
      <c r="G58" s="103"/>
      <c r="H58" s="103"/>
      <c r="I58" s="103"/>
      <c r="J58" s="63"/>
      <c r="K58" s="64"/>
      <c r="L58" s="64"/>
      <c r="M58" s="64"/>
      <c r="N58" s="64"/>
      <c r="O58" s="64"/>
    </row>
    <row r="59" spans="2:23">
      <c r="C59" s="104" t="s">
        <v>8</v>
      </c>
      <c r="D59" s="104"/>
      <c r="E59" s="162">
        <v>0</v>
      </c>
      <c r="F59" s="162">
        <v>0</v>
      </c>
      <c r="G59" s="162">
        <v>0</v>
      </c>
      <c r="H59" s="162">
        <v>0</v>
      </c>
      <c r="I59" s="162">
        <v>0</v>
      </c>
      <c r="J59" s="63"/>
      <c r="K59" s="65" t="s">
        <v>12</v>
      </c>
      <c r="L59" s="65"/>
      <c r="M59" s="64"/>
      <c r="N59" s="69"/>
      <c r="O59" s="64"/>
      <c r="Q59" s="373" t="s">
        <v>187</v>
      </c>
      <c r="R59" s="8"/>
      <c r="S59" s="8"/>
      <c r="T59" s="8"/>
      <c r="U59" s="8"/>
      <c r="V59" s="8"/>
      <c r="W59" s="8"/>
    </row>
    <row r="60" spans="2:23">
      <c r="C60" s="104" t="s">
        <v>9</v>
      </c>
      <c r="D60" s="104"/>
      <c r="E60" s="105">
        <v>0</v>
      </c>
      <c r="F60" s="105">
        <v>0</v>
      </c>
      <c r="G60" s="105">
        <v>0</v>
      </c>
      <c r="H60" s="105">
        <v>0</v>
      </c>
      <c r="I60" s="105">
        <v>0</v>
      </c>
      <c r="J60" s="63"/>
      <c r="K60" s="65" t="s">
        <v>12</v>
      </c>
      <c r="L60" s="65"/>
      <c r="M60" s="64"/>
      <c r="N60" s="64"/>
      <c r="O60" s="64"/>
      <c r="Q60" s="373" t="s">
        <v>188</v>
      </c>
    </row>
    <row r="61" spans="2:23">
      <c r="C61" s="104" t="str">
        <f>"Average amount per transaction ("&amp;$D$68&amp;")"</f>
        <v>Average amount per transaction (INR)</v>
      </c>
      <c r="D61" s="104"/>
      <c r="E61" s="106">
        <v>0</v>
      </c>
      <c r="F61" s="106">
        <v>0</v>
      </c>
      <c r="G61" s="106">
        <v>0</v>
      </c>
      <c r="H61" s="106">
        <v>0</v>
      </c>
      <c r="I61" s="106">
        <v>0</v>
      </c>
      <c r="J61" s="63"/>
      <c r="K61" s="65" t="s">
        <v>12</v>
      </c>
      <c r="L61" s="65"/>
      <c r="M61" s="64"/>
      <c r="N61" s="64"/>
      <c r="O61" s="64"/>
      <c r="Q61" s="373" t="s">
        <v>220</v>
      </c>
    </row>
    <row r="62" spans="2:23">
      <c r="C62" s="104" t="str">
        <f>"Consumer charge per transaction ("&amp;$D$68&amp;")"</f>
        <v>Consumer charge per transaction (INR)</v>
      </c>
      <c r="D62" s="92">
        <v>0</v>
      </c>
      <c r="E62" s="93">
        <f>D62</f>
        <v>0</v>
      </c>
      <c r="F62" s="93">
        <f>E62</f>
        <v>0</v>
      </c>
      <c r="G62" s="93">
        <f>F62</f>
        <v>0</v>
      </c>
      <c r="H62" s="93">
        <f>G62</f>
        <v>0</v>
      </c>
      <c r="I62" s="93">
        <f>H62</f>
        <v>0</v>
      </c>
      <c r="J62" s="63"/>
      <c r="K62" s="62"/>
      <c r="L62" s="62"/>
      <c r="M62" s="62"/>
      <c r="N62" s="62"/>
      <c r="O62" s="62"/>
      <c r="Q62" s="373" t="s">
        <v>193</v>
      </c>
    </row>
    <row r="63" spans="2:23">
      <c r="C63" s="89" t="s">
        <v>121</v>
      </c>
      <c r="D63" s="94">
        <v>0</v>
      </c>
      <c r="E63" s="93">
        <f>IF($D63*E$62&lt;$L63,$L63, IF($D63*E$62&gt;$O63, $O63, $D63*E$62))</f>
        <v>0</v>
      </c>
      <c r="F63" s="93">
        <f t="shared" ref="F63:I64" si="28">IF($D63*F$62&lt;$L63,$L63, IF($D63*F$62&gt;$O63, $O63, $D63*F$62))</f>
        <v>0</v>
      </c>
      <c r="G63" s="93">
        <f t="shared" si="28"/>
        <v>0</v>
      </c>
      <c r="H63" s="93">
        <f t="shared" si="28"/>
        <v>0</v>
      </c>
      <c r="I63" s="93">
        <f t="shared" si="28"/>
        <v>0</v>
      </c>
      <c r="J63" s="64"/>
      <c r="K63" s="66" t="s">
        <v>10</v>
      </c>
      <c r="L63" s="87">
        <v>0</v>
      </c>
      <c r="M63" s="67"/>
      <c r="N63" s="66" t="s">
        <v>11</v>
      </c>
      <c r="O63" s="87">
        <v>100</v>
      </c>
      <c r="Q63" s="373" t="s">
        <v>226</v>
      </c>
    </row>
    <row r="64" spans="2:23">
      <c r="C64" s="110" t="s">
        <v>108</v>
      </c>
      <c r="D64" s="96">
        <v>0</v>
      </c>
      <c r="E64" s="97">
        <f>IF($D64*E$62&lt;$L64,$L64, IF($D64*E$62&gt;$O64, $O64, $D64*E$62))</f>
        <v>0</v>
      </c>
      <c r="F64" s="97">
        <f t="shared" si="28"/>
        <v>0</v>
      </c>
      <c r="G64" s="97">
        <f t="shared" si="28"/>
        <v>0</v>
      </c>
      <c r="H64" s="97">
        <f t="shared" si="28"/>
        <v>0</v>
      </c>
      <c r="I64" s="97">
        <f t="shared" si="28"/>
        <v>0</v>
      </c>
      <c r="J64" s="64"/>
      <c r="K64" s="66" t="s">
        <v>10</v>
      </c>
      <c r="L64" s="87">
        <v>0</v>
      </c>
      <c r="M64" s="67"/>
      <c r="N64" s="66" t="s">
        <v>11</v>
      </c>
      <c r="O64" s="87">
        <v>100</v>
      </c>
      <c r="Q64" s="373" t="s">
        <v>189</v>
      </c>
    </row>
    <row r="65" spans="3:17" ht="16.5" thickBot="1">
      <c r="C65" s="88" t="s">
        <v>91</v>
      </c>
      <c r="D65" s="70">
        <v>0</v>
      </c>
      <c r="E65" s="68">
        <f>E62-(E63+E64)</f>
        <v>0</v>
      </c>
      <c r="F65" s="68">
        <f t="shared" ref="F65" si="29">F62-(F63+F64)</f>
        <v>0</v>
      </c>
      <c r="G65" s="68">
        <f t="shared" ref="G65" si="30">G62-(G63+G64)</f>
        <v>0</v>
      </c>
      <c r="H65" s="68">
        <f t="shared" ref="H65" si="31">H62-(H63+H64)</f>
        <v>0</v>
      </c>
      <c r="I65" s="68">
        <f t="shared" ref="I65" si="32">I62-(I63+I64)</f>
        <v>0</v>
      </c>
      <c r="J65" s="62"/>
      <c r="K65" s="62"/>
      <c r="L65" s="62"/>
      <c r="M65" s="62"/>
      <c r="N65" s="62"/>
      <c r="O65" s="62"/>
      <c r="Q65" s="375" t="s">
        <v>201</v>
      </c>
    </row>
    <row r="66" spans="3:17" ht="16.5" thickTop="1"/>
    <row r="67" spans="3:17">
      <c r="C67" s="171" t="s">
        <v>120</v>
      </c>
      <c r="D67" s="172"/>
      <c r="E67" s="172"/>
      <c r="F67" s="173"/>
    </row>
    <row r="68" spans="3:17">
      <c r="C68" s="174" t="s">
        <v>119</v>
      </c>
      <c r="D68" s="175" t="str">
        <f>Introduction!A24</f>
        <v>INR</v>
      </c>
      <c r="E68" s="175" t="str">
        <f>Introduction!B24</f>
        <v>Indian Rupees</v>
      </c>
      <c r="F68" s="176"/>
    </row>
    <row r="69" spans="3:17">
      <c r="C69" s="177" t="s">
        <v>118</v>
      </c>
      <c r="D69" s="178"/>
      <c r="E69" s="178"/>
      <c r="F69" s="179"/>
    </row>
    <row r="72" spans="3:17" ht="84" customHeight="1">
      <c r="C72" s="437" t="s">
        <v>253</v>
      </c>
      <c r="D72" s="438"/>
      <c r="E72" s="438"/>
      <c r="F72" s="438"/>
      <c r="G72" s="438"/>
      <c r="H72" s="438"/>
      <c r="I72" s="439"/>
    </row>
  </sheetData>
  <mergeCells count="2">
    <mergeCell ref="C2:G2"/>
    <mergeCell ref="C72:I72"/>
  </mergeCells>
  <pageMargins left="0.75" right="0.75" top="1" bottom="1" header="0.5" footer="0.5"/>
  <pageSetup paperSize="9" orientation="portrait" horizontalDpi="4294967292" verticalDpi="4294967292"/>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B1:U90"/>
  <sheetViews>
    <sheetView showGridLines="0" zoomScale="125" zoomScaleNormal="125" zoomScalePageLayoutView="125" workbookViewId="0">
      <selection activeCell="L42" sqref="L42"/>
    </sheetView>
  </sheetViews>
  <sheetFormatPr defaultColWidth="11" defaultRowHeight="15.75"/>
  <cols>
    <col min="1" max="1" width="3.85546875" style="9" customWidth="1"/>
    <col min="2" max="2" width="3.140625" style="9" bestFit="1" customWidth="1"/>
    <col min="3" max="3" width="40.42578125" style="9" customWidth="1"/>
    <col min="4" max="4" width="10.28515625" style="9" customWidth="1"/>
    <col min="5" max="5" width="12.85546875" style="9" customWidth="1"/>
    <col min="6" max="7" width="12.28515625" style="9" customWidth="1"/>
    <col min="8" max="8" width="12.140625" style="9" customWidth="1"/>
    <col min="9" max="9" width="12.7109375" style="9" customWidth="1"/>
    <col min="10" max="10" width="2.7109375" style="9" customWidth="1"/>
    <col min="11" max="11" width="4.85546875" style="9" customWidth="1"/>
    <col min="12" max="12" width="6.85546875" style="9" customWidth="1"/>
    <col min="13" max="13" width="2.140625" style="9" customWidth="1"/>
    <col min="14" max="14" width="4.85546875" style="9" customWidth="1"/>
    <col min="15" max="15" width="8.28515625" style="9" customWidth="1"/>
    <col min="16" max="16" width="2.85546875" style="9" customWidth="1"/>
    <col min="17" max="17" width="86.7109375" style="9" customWidth="1"/>
    <col min="18" max="18" width="17.85546875" style="9" customWidth="1"/>
    <col min="19" max="19" width="10.85546875" style="9" customWidth="1"/>
    <col min="20" max="20" width="19.28515625" style="9" customWidth="1"/>
    <col min="21" max="16384" width="11" style="9"/>
  </cols>
  <sheetData>
    <row r="1" spans="2:17" s="8" customFormat="1" ht="23.25">
      <c r="B1" s="9"/>
      <c r="D1" s="60"/>
      <c r="E1" s="60"/>
      <c r="F1" s="60"/>
      <c r="G1" s="20"/>
      <c r="H1" s="20"/>
      <c r="I1" s="20"/>
    </row>
    <row r="2" spans="2:17" s="8" customFormat="1" ht="28.5">
      <c r="C2" s="435" t="s">
        <v>41</v>
      </c>
      <c r="D2" s="435"/>
      <c r="E2" s="435"/>
      <c r="F2" s="435"/>
      <c r="G2" s="7"/>
      <c r="H2" s="7"/>
      <c r="I2" s="7"/>
    </row>
    <row r="3" spans="2:17" s="8" customFormat="1" ht="23.25">
      <c r="C3" s="6"/>
      <c r="D3" s="6"/>
      <c r="E3" s="7"/>
      <c r="F3" s="7"/>
      <c r="G3" s="7"/>
      <c r="H3" s="7"/>
      <c r="I3" s="7"/>
    </row>
    <row r="4" spans="2:17" s="8" customFormat="1" ht="23.25">
      <c r="B4" s="9"/>
      <c r="C4" s="16"/>
      <c r="D4" s="6"/>
    </row>
    <row r="5" spans="2:17">
      <c r="C5" s="114"/>
      <c r="D5" s="114"/>
      <c r="E5" s="115" t="str">
        <f>Users!E5</f>
        <v>Year 1</v>
      </c>
      <c r="F5" s="115" t="str">
        <f>Users!F5</f>
        <v>Year 2</v>
      </c>
      <c r="G5" s="115" t="str">
        <f>Users!G5</f>
        <v>Year 3</v>
      </c>
      <c r="H5" s="115" t="str">
        <f>Users!H5</f>
        <v>Year 4</v>
      </c>
      <c r="I5" s="115" t="str">
        <f>Users!I5</f>
        <v>Year 5</v>
      </c>
      <c r="J5" s="114"/>
      <c r="K5" s="114"/>
      <c r="L5" s="114"/>
      <c r="M5" s="114"/>
      <c r="N5" s="114"/>
      <c r="O5" s="114"/>
      <c r="Q5" s="79" t="s">
        <v>118</v>
      </c>
    </row>
    <row r="6" spans="2:17">
      <c r="B6" s="134">
        <v>1</v>
      </c>
      <c r="C6" s="135" t="str">
        <f>VLOOKUP("Service "&amp; B6,MobileServices,2,FALSE)</f>
        <v>Check balance</v>
      </c>
      <c r="D6" s="136"/>
      <c r="E6" s="137"/>
      <c r="F6" s="137"/>
      <c r="G6" s="137"/>
      <c r="H6" s="137"/>
      <c r="I6" s="142"/>
      <c r="J6" s="64"/>
      <c r="K6" s="64"/>
      <c r="L6" s="114"/>
      <c r="M6" s="114"/>
      <c r="N6" s="114"/>
      <c r="O6" s="114"/>
    </row>
    <row r="7" spans="2:17">
      <c r="B7" s="8"/>
      <c r="C7" s="89" t="s">
        <v>8</v>
      </c>
      <c r="D7" s="150"/>
      <c r="E7" s="139">
        <v>0.05</v>
      </c>
      <c r="F7" s="139">
        <v>0.1</v>
      </c>
      <c r="G7" s="139">
        <v>0.15</v>
      </c>
      <c r="H7" s="139">
        <v>0.2</v>
      </c>
      <c r="I7" s="143">
        <v>0.2</v>
      </c>
      <c r="J7" s="63"/>
      <c r="K7" s="65" t="s">
        <v>12</v>
      </c>
      <c r="L7" s="65"/>
      <c r="M7" s="64"/>
      <c r="N7" s="64"/>
      <c r="O7" s="64"/>
      <c r="Q7" s="373" t="s">
        <v>227</v>
      </c>
    </row>
    <row r="8" spans="2:17">
      <c r="C8" s="89" t="s">
        <v>9</v>
      </c>
      <c r="D8" s="150"/>
      <c r="E8" s="152">
        <v>1</v>
      </c>
      <c r="F8" s="152">
        <v>1</v>
      </c>
      <c r="G8" s="152">
        <v>1</v>
      </c>
      <c r="H8" s="152">
        <v>1</v>
      </c>
      <c r="I8" s="163">
        <v>1</v>
      </c>
      <c r="J8" s="63"/>
      <c r="K8" s="65" t="s">
        <v>12</v>
      </c>
      <c r="L8" s="65"/>
      <c r="M8" s="64"/>
      <c r="N8" s="64"/>
      <c r="O8" s="64"/>
      <c r="Q8" s="373" t="s">
        <v>188</v>
      </c>
    </row>
    <row r="9" spans="2:17">
      <c r="C9" s="89" t="str">
        <f>"Consumer charge per transaction ("&amp;$D$89&amp;")"</f>
        <v>Consumer charge per transaction (INR)</v>
      </c>
      <c r="D9" s="166">
        <v>100</v>
      </c>
      <c r="E9" s="153">
        <f>D9</f>
        <v>100</v>
      </c>
      <c r="F9" s="153">
        <f t="shared" ref="F9:I9" si="0">E9</f>
        <v>100</v>
      </c>
      <c r="G9" s="153">
        <f t="shared" si="0"/>
        <v>100</v>
      </c>
      <c r="H9" s="153">
        <f t="shared" si="0"/>
        <v>100</v>
      </c>
      <c r="I9" s="164">
        <f t="shared" si="0"/>
        <v>100</v>
      </c>
      <c r="J9" s="114"/>
      <c r="Q9" s="373" t="s">
        <v>193</v>
      </c>
    </row>
    <row r="10" spans="2:17">
      <c r="C10" s="95" t="s">
        <v>109</v>
      </c>
      <c r="D10" s="157">
        <v>0.1</v>
      </c>
      <c r="E10" s="154">
        <f>IF($D10*E9&lt;$L10,$L10, IF($D10*E9&gt;$O10, $O10, $D10*E9))</f>
        <v>10</v>
      </c>
      <c r="F10" s="154">
        <f>IF($D10*F9&lt;$L10,$L10, IF($D10*F9&gt;$O10, $O10, $D10*F9))</f>
        <v>10</v>
      </c>
      <c r="G10" s="154">
        <f>IF($D10*G9&lt;$L10,$L10, IF($D10*G9&gt;$O10, $O10, $D10*G9))</f>
        <v>10</v>
      </c>
      <c r="H10" s="154">
        <f>IF($D10*H9&lt;$L10,$L10, IF($D10*H9&gt;$O10, $O10, $D10*H9))</f>
        <v>10</v>
      </c>
      <c r="I10" s="165">
        <f>IF($D10*I9&lt;$L10,$L10, IF($D10*I9&gt;$O10, $O10, $D10*I9))</f>
        <v>10</v>
      </c>
      <c r="J10" s="63"/>
      <c r="K10" s="66" t="s">
        <v>10</v>
      </c>
      <c r="L10" s="87">
        <v>0</v>
      </c>
      <c r="M10" s="67"/>
      <c r="N10" s="118" t="s">
        <v>11</v>
      </c>
      <c r="O10" s="87">
        <v>100</v>
      </c>
      <c r="Q10" s="373" t="s">
        <v>189</v>
      </c>
    </row>
    <row r="11" spans="2:17" s="8" customFormat="1" ht="16.5" thickBot="1">
      <c r="B11" s="9"/>
      <c r="C11" s="88" t="s">
        <v>123</v>
      </c>
      <c r="D11" s="158">
        <f>1-SUM(D10:D10)</f>
        <v>0.9</v>
      </c>
      <c r="E11" s="68">
        <f t="shared" ref="E11:I11" si="1">E9-SUM(E10:E10)</f>
        <v>90</v>
      </c>
      <c r="F11" s="68">
        <f t="shared" si="1"/>
        <v>90</v>
      </c>
      <c r="G11" s="68">
        <f t="shared" si="1"/>
        <v>90</v>
      </c>
      <c r="H11" s="68">
        <f t="shared" si="1"/>
        <v>90</v>
      </c>
      <c r="I11" s="149">
        <f t="shared" si="1"/>
        <v>90</v>
      </c>
      <c r="J11" s="114"/>
      <c r="K11" s="64"/>
      <c r="L11" s="64"/>
      <c r="M11" s="64"/>
      <c r="N11" s="64"/>
      <c r="O11" s="64"/>
      <c r="Q11" s="373" t="s">
        <v>200</v>
      </c>
    </row>
    <row r="12" spans="2:17" s="8" customFormat="1" ht="16.5" thickTop="1">
      <c r="B12" s="9"/>
      <c r="C12" s="120"/>
      <c r="D12" s="120"/>
      <c r="E12" s="120"/>
      <c r="F12" s="120"/>
      <c r="G12" s="120"/>
      <c r="H12" s="120"/>
      <c r="I12" s="120"/>
      <c r="J12" s="114"/>
      <c r="K12" s="114"/>
      <c r="L12" s="114"/>
      <c r="M12" s="114"/>
      <c r="N12" s="114"/>
      <c r="O12" s="114"/>
      <c r="Q12" s="9"/>
    </row>
    <row r="13" spans="2:17" s="8" customFormat="1">
      <c r="B13" s="134">
        <v>2</v>
      </c>
      <c r="C13" s="135" t="str">
        <f>VLOOKUP("Service "&amp; B13,MobileServices,2,FALSE)</f>
        <v>Transaction history</v>
      </c>
      <c r="D13" s="136"/>
      <c r="E13" s="137"/>
      <c r="F13" s="137"/>
      <c r="G13" s="137"/>
      <c r="H13" s="137"/>
      <c r="I13" s="142"/>
      <c r="J13" s="63"/>
      <c r="K13" s="64"/>
      <c r="L13" s="64"/>
      <c r="M13" s="64"/>
      <c r="N13" s="64"/>
      <c r="O13" s="64"/>
      <c r="P13" s="64"/>
      <c r="Q13" s="9"/>
    </row>
    <row r="14" spans="2:17">
      <c r="C14" s="89" t="s">
        <v>8</v>
      </c>
      <c r="D14" s="150"/>
      <c r="E14" s="139">
        <v>0.1</v>
      </c>
      <c r="F14" s="139">
        <v>0.15</v>
      </c>
      <c r="G14" s="139">
        <v>0.2</v>
      </c>
      <c r="H14" s="139">
        <v>0.25</v>
      </c>
      <c r="I14" s="143">
        <v>0.3</v>
      </c>
      <c r="J14" s="114"/>
      <c r="K14" s="65" t="s">
        <v>12</v>
      </c>
      <c r="L14" s="116"/>
      <c r="M14" s="64"/>
      <c r="N14" s="64"/>
      <c r="O14" s="64"/>
      <c r="P14" s="64"/>
      <c r="Q14" s="373" t="s">
        <v>227</v>
      </c>
    </row>
    <row r="15" spans="2:17">
      <c r="C15" s="89" t="s">
        <v>9</v>
      </c>
      <c r="D15" s="150"/>
      <c r="E15" s="152">
        <v>1</v>
      </c>
      <c r="F15" s="152">
        <v>1</v>
      </c>
      <c r="G15" s="152">
        <v>1</v>
      </c>
      <c r="H15" s="152">
        <v>1</v>
      </c>
      <c r="I15" s="163">
        <v>1</v>
      </c>
      <c r="J15" s="114"/>
      <c r="K15" s="65" t="s">
        <v>12</v>
      </c>
      <c r="L15" s="116"/>
      <c r="M15" s="64"/>
      <c r="N15" s="64"/>
      <c r="O15" s="64"/>
      <c r="P15" s="64"/>
      <c r="Q15" s="373" t="s">
        <v>188</v>
      </c>
    </row>
    <row r="16" spans="2:17">
      <c r="C16" s="89" t="str">
        <f>"Consumer charge per transaction ("&amp;$D$89&amp;")"</f>
        <v>Consumer charge per transaction (INR)</v>
      </c>
      <c r="D16" s="166">
        <v>100</v>
      </c>
      <c r="E16" s="153">
        <f>D16</f>
        <v>100</v>
      </c>
      <c r="F16" s="153">
        <f t="shared" ref="F16:I16" si="2">E16</f>
        <v>100</v>
      </c>
      <c r="G16" s="153">
        <f t="shared" si="2"/>
        <v>100</v>
      </c>
      <c r="H16" s="153">
        <f t="shared" si="2"/>
        <v>100</v>
      </c>
      <c r="I16" s="164">
        <f t="shared" si="2"/>
        <v>100</v>
      </c>
      <c r="J16" s="114"/>
      <c r="Q16" s="373" t="s">
        <v>193</v>
      </c>
    </row>
    <row r="17" spans="2:17">
      <c r="C17" s="95" t="s">
        <v>109</v>
      </c>
      <c r="D17" s="157">
        <v>0.1</v>
      </c>
      <c r="E17" s="154">
        <f>IF($D17*E16&lt;$L17,$L17, IF($D17*E16&gt;$O17, $O17, $D17*E16))</f>
        <v>10</v>
      </c>
      <c r="F17" s="154">
        <f>IF($D17*F16&lt;$L17,$L17, IF($D17*F16&gt;$O17, $O17, $D17*F16))</f>
        <v>10</v>
      </c>
      <c r="G17" s="154">
        <f>IF($D17*G16&lt;$L17,$L17, IF($D17*G16&gt;$O17, $O17, $D17*G16))</f>
        <v>10</v>
      </c>
      <c r="H17" s="154">
        <f>IF($D17*H16&lt;$L17,$L17, IF($D17*H16&gt;$O17, $O17, $D17*H16))</f>
        <v>10</v>
      </c>
      <c r="I17" s="165">
        <f>IF($D17*I16&lt;$L17,$L17, IF($D17*I16&gt;$O17, $O17, $D17*I16))</f>
        <v>10</v>
      </c>
      <c r="J17" s="63"/>
      <c r="K17" s="66" t="s">
        <v>10</v>
      </c>
      <c r="L17" s="87">
        <v>0</v>
      </c>
      <c r="M17" s="67"/>
      <c r="N17" s="118" t="s">
        <v>11</v>
      </c>
      <c r="O17" s="87">
        <v>100</v>
      </c>
      <c r="Q17" s="373" t="s">
        <v>189</v>
      </c>
    </row>
    <row r="18" spans="2:17" ht="16.5" thickBot="1">
      <c r="B18" s="8"/>
      <c r="C18" s="88" t="s">
        <v>123</v>
      </c>
      <c r="D18" s="158">
        <f>1-SUM(D17:D17)</f>
        <v>0.9</v>
      </c>
      <c r="E18" s="68">
        <f t="shared" ref="E18:I18" si="3">E16-SUM(E17:E17)</f>
        <v>90</v>
      </c>
      <c r="F18" s="68">
        <f t="shared" si="3"/>
        <v>90</v>
      </c>
      <c r="G18" s="68">
        <f t="shared" si="3"/>
        <v>90</v>
      </c>
      <c r="H18" s="68">
        <f t="shared" si="3"/>
        <v>90</v>
      </c>
      <c r="I18" s="149">
        <f t="shared" si="3"/>
        <v>90</v>
      </c>
      <c r="J18" s="114"/>
      <c r="K18" s="64"/>
      <c r="L18" s="64"/>
      <c r="M18" s="64"/>
      <c r="N18" s="64"/>
      <c r="O18" s="64"/>
      <c r="Q18" s="373" t="s">
        <v>200</v>
      </c>
    </row>
    <row r="19" spans="2:17" ht="16.5" thickTop="1">
      <c r="C19" s="120"/>
      <c r="D19" s="120"/>
      <c r="E19" s="120"/>
      <c r="F19" s="120"/>
      <c r="G19" s="120"/>
      <c r="H19" s="120"/>
      <c r="I19" s="120"/>
      <c r="J19" s="114"/>
      <c r="K19" s="114"/>
      <c r="L19" s="114"/>
      <c r="M19" s="114"/>
      <c r="N19" s="114"/>
      <c r="O19" s="114"/>
    </row>
    <row r="20" spans="2:17">
      <c r="B20" s="134">
        <v>3</v>
      </c>
      <c r="C20" s="135" t="str">
        <f>VLOOKUP("Service "&amp; B20,MobileServices,2,FALSE)</f>
        <v>Purchase mobile airtime</v>
      </c>
      <c r="D20" s="136"/>
      <c r="E20" s="137"/>
      <c r="F20" s="137"/>
      <c r="G20" s="137"/>
      <c r="H20" s="137"/>
      <c r="I20" s="142"/>
      <c r="J20" s="63"/>
      <c r="K20" s="64"/>
      <c r="L20" s="64"/>
      <c r="M20" s="64"/>
      <c r="N20" s="64"/>
      <c r="O20" s="64"/>
    </row>
    <row r="21" spans="2:17">
      <c r="C21" s="89" t="s">
        <v>138</v>
      </c>
      <c r="D21" s="89"/>
      <c r="E21" s="138">
        <v>0.97</v>
      </c>
      <c r="F21" s="139">
        <v>0.97</v>
      </c>
      <c r="G21" s="139">
        <v>0.97</v>
      </c>
      <c r="H21" s="139">
        <v>0.97</v>
      </c>
      <c r="I21" s="143">
        <v>0.97</v>
      </c>
      <c r="J21" s="63"/>
      <c r="K21" s="65" t="s">
        <v>12</v>
      </c>
      <c r="L21" s="65"/>
      <c r="M21" s="64"/>
      <c r="N21" s="64"/>
      <c r="O21" s="64"/>
      <c r="P21" s="64"/>
      <c r="Q21" s="373" t="s">
        <v>203</v>
      </c>
    </row>
    <row r="22" spans="2:17">
      <c r="C22" s="89" t="s">
        <v>8</v>
      </c>
      <c r="D22" s="89"/>
      <c r="E22" s="155">
        <v>0.05</v>
      </c>
      <c r="F22" s="151">
        <v>0.1</v>
      </c>
      <c r="G22" s="151">
        <v>0.15</v>
      </c>
      <c r="H22" s="151">
        <v>0.2</v>
      </c>
      <c r="I22" s="143">
        <v>0.2</v>
      </c>
      <c r="J22" s="63"/>
      <c r="K22" s="65" t="s">
        <v>12</v>
      </c>
      <c r="L22" s="65"/>
      <c r="M22" s="64"/>
      <c r="N22" s="64"/>
      <c r="O22" s="64"/>
      <c r="P22" s="64"/>
      <c r="Q22" s="373" t="s">
        <v>227</v>
      </c>
    </row>
    <row r="23" spans="2:17">
      <c r="C23" s="89" t="s">
        <v>9</v>
      </c>
      <c r="D23" s="89"/>
      <c r="E23" s="156">
        <v>4</v>
      </c>
      <c r="F23" s="152">
        <v>4</v>
      </c>
      <c r="G23" s="152">
        <v>4</v>
      </c>
      <c r="H23" s="152">
        <v>4</v>
      </c>
      <c r="I23" s="144">
        <v>4</v>
      </c>
      <c r="J23" s="63"/>
      <c r="K23" s="65" t="s">
        <v>12</v>
      </c>
      <c r="L23" s="65"/>
      <c r="M23" s="64"/>
      <c r="N23" s="64"/>
      <c r="O23" s="64"/>
      <c r="P23" s="64"/>
      <c r="Q23" s="373" t="s">
        <v>188</v>
      </c>
    </row>
    <row r="24" spans="2:17" s="8" customFormat="1">
      <c r="B24" s="9"/>
      <c r="C24" s="89" t="s">
        <v>13</v>
      </c>
      <c r="D24" s="89"/>
      <c r="E24" s="156">
        <v>600</v>
      </c>
      <c r="F24" s="152">
        <v>600</v>
      </c>
      <c r="G24" s="152">
        <v>600</v>
      </c>
      <c r="H24" s="152">
        <v>600</v>
      </c>
      <c r="I24" s="144">
        <v>600</v>
      </c>
      <c r="J24" s="63"/>
      <c r="K24" s="65" t="s">
        <v>12</v>
      </c>
      <c r="L24" s="65"/>
      <c r="M24" s="64"/>
      <c r="N24" s="64"/>
      <c r="O24" s="64"/>
      <c r="P24" s="64"/>
      <c r="Q24" s="373" t="s">
        <v>202</v>
      </c>
    </row>
    <row r="25" spans="2:17" s="8" customFormat="1">
      <c r="B25" s="9"/>
      <c r="C25" s="89" t="s">
        <v>37</v>
      </c>
      <c r="D25" s="141">
        <v>0.04</v>
      </c>
      <c r="E25" s="93">
        <f t="shared" ref="E25:I26" si="4">IF($D25*E24&lt;$L25,$L25, IF($D25*E24&gt;$O25, $O25, $D25*E24))</f>
        <v>24</v>
      </c>
      <c r="F25" s="93">
        <f t="shared" si="4"/>
        <v>24</v>
      </c>
      <c r="G25" s="93">
        <f t="shared" si="4"/>
        <v>24</v>
      </c>
      <c r="H25" s="93">
        <f t="shared" si="4"/>
        <v>24</v>
      </c>
      <c r="I25" s="145">
        <f t="shared" si="4"/>
        <v>24</v>
      </c>
      <c r="J25" s="63"/>
      <c r="K25" s="66" t="s">
        <v>10</v>
      </c>
      <c r="L25" s="87">
        <v>0</v>
      </c>
      <c r="M25" s="67"/>
      <c r="N25" s="118" t="s">
        <v>11</v>
      </c>
      <c r="O25" s="87">
        <v>50</v>
      </c>
      <c r="Q25" s="373" t="s">
        <v>204</v>
      </c>
    </row>
    <row r="26" spans="2:17">
      <c r="C26" s="95" t="s">
        <v>109</v>
      </c>
      <c r="D26" s="146">
        <v>0.5</v>
      </c>
      <c r="E26" s="147">
        <f t="shared" si="4"/>
        <v>12</v>
      </c>
      <c r="F26" s="147">
        <f t="shared" si="4"/>
        <v>12</v>
      </c>
      <c r="G26" s="147">
        <f t="shared" si="4"/>
        <v>12</v>
      </c>
      <c r="H26" s="147">
        <f t="shared" si="4"/>
        <v>12</v>
      </c>
      <c r="I26" s="148">
        <f t="shared" si="4"/>
        <v>12</v>
      </c>
      <c r="J26" s="63"/>
      <c r="K26" s="66" t="s">
        <v>10</v>
      </c>
      <c r="L26" s="87">
        <v>0</v>
      </c>
      <c r="M26" s="67"/>
      <c r="N26" s="118" t="s">
        <v>11</v>
      </c>
      <c r="O26" s="87">
        <v>50</v>
      </c>
      <c r="Q26" s="373" t="s">
        <v>189</v>
      </c>
    </row>
    <row r="27" spans="2:17" ht="16.5" thickBot="1">
      <c r="C27" s="88" t="s">
        <v>123</v>
      </c>
      <c r="D27" s="158">
        <f>1-SUM(D25:D26)</f>
        <v>0.45999999999999996</v>
      </c>
      <c r="E27" s="68">
        <f t="shared" ref="E27:I27" si="5">E25-SUM(E26:E26)</f>
        <v>12</v>
      </c>
      <c r="F27" s="68">
        <f t="shared" si="5"/>
        <v>12</v>
      </c>
      <c r="G27" s="68">
        <f t="shared" si="5"/>
        <v>12</v>
      </c>
      <c r="H27" s="68">
        <f t="shared" si="5"/>
        <v>12</v>
      </c>
      <c r="I27" s="149">
        <f t="shared" si="5"/>
        <v>12</v>
      </c>
      <c r="J27" s="114"/>
      <c r="K27" s="64"/>
      <c r="L27" s="64"/>
      <c r="M27" s="64"/>
      <c r="N27" s="64"/>
      <c r="O27" s="64"/>
      <c r="Q27" s="373" t="s">
        <v>200</v>
      </c>
    </row>
    <row r="28" spans="2:17" ht="16.5" thickTop="1">
      <c r="C28" s="120"/>
      <c r="D28" s="120"/>
      <c r="E28" s="120"/>
      <c r="F28" s="120"/>
      <c r="G28" s="120"/>
      <c r="H28" s="120"/>
      <c r="I28" s="120"/>
      <c r="J28" s="114"/>
      <c r="K28" s="114"/>
      <c r="L28" s="114"/>
      <c r="M28" s="114"/>
      <c r="N28" s="114"/>
      <c r="O28" s="114"/>
    </row>
    <row r="29" spans="2:17">
      <c r="B29" s="134">
        <v>4</v>
      </c>
      <c r="C29" s="135" t="str">
        <f>VLOOKUP("Service "&amp; B29,MobileServices,2,FALSE)</f>
        <v>Bill payment</v>
      </c>
      <c r="D29" s="136"/>
      <c r="E29" s="137"/>
      <c r="F29" s="137"/>
      <c r="G29" s="137"/>
      <c r="H29" s="137"/>
      <c r="I29" s="142"/>
      <c r="J29" s="63"/>
      <c r="K29" s="64"/>
      <c r="L29" s="64"/>
      <c r="M29" s="64"/>
      <c r="N29" s="64"/>
      <c r="O29" s="64"/>
    </row>
    <row r="30" spans="2:17">
      <c r="C30" s="89" t="s">
        <v>8</v>
      </c>
      <c r="D30" s="89"/>
      <c r="E30" s="138">
        <v>0.1</v>
      </c>
      <c r="F30" s="139">
        <v>0.15</v>
      </c>
      <c r="G30" s="139">
        <v>0.2</v>
      </c>
      <c r="H30" s="139">
        <v>0.25</v>
      </c>
      <c r="I30" s="143">
        <v>0.3</v>
      </c>
      <c r="J30" s="114"/>
      <c r="K30" s="65" t="s">
        <v>12</v>
      </c>
      <c r="L30" s="116"/>
      <c r="M30" s="64"/>
      <c r="N30" s="64"/>
      <c r="O30" s="64"/>
      <c r="P30" s="64"/>
      <c r="Q30" s="373" t="s">
        <v>227</v>
      </c>
    </row>
    <row r="31" spans="2:17">
      <c r="C31" s="89" t="s">
        <v>9</v>
      </c>
      <c r="D31" s="89"/>
      <c r="E31" s="156">
        <v>1</v>
      </c>
      <c r="F31" s="152">
        <v>1</v>
      </c>
      <c r="G31" s="152">
        <v>1</v>
      </c>
      <c r="H31" s="152">
        <v>1</v>
      </c>
      <c r="I31" s="144">
        <v>1</v>
      </c>
      <c r="J31" s="114"/>
      <c r="K31" s="65" t="s">
        <v>12</v>
      </c>
      <c r="L31" s="116"/>
      <c r="M31" s="64"/>
      <c r="N31" s="64"/>
      <c r="O31" s="64"/>
      <c r="P31" s="64"/>
      <c r="Q31" s="373" t="s">
        <v>188</v>
      </c>
    </row>
    <row r="32" spans="2:17">
      <c r="C32" s="104" t="str">
        <f>"Average amount per transaction"</f>
        <v>Average amount per transaction</v>
      </c>
      <c r="D32" s="89"/>
      <c r="E32" s="156">
        <v>100</v>
      </c>
      <c r="F32" s="152">
        <v>100</v>
      </c>
      <c r="G32" s="152">
        <v>150</v>
      </c>
      <c r="H32" s="152">
        <v>200</v>
      </c>
      <c r="I32" s="144">
        <v>250</v>
      </c>
      <c r="J32" s="114"/>
      <c r="K32" s="65" t="s">
        <v>12</v>
      </c>
      <c r="L32" s="116"/>
      <c r="M32" s="64"/>
      <c r="N32" s="64"/>
      <c r="O32" s="64"/>
      <c r="P32" s="64"/>
      <c r="Q32" s="373" t="s">
        <v>202</v>
      </c>
    </row>
    <row r="33" spans="2:21">
      <c r="C33" s="104" t="str">
        <f>"Consumer charge per transaction ("&amp;$D$89&amp;")"</f>
        <v>Consumer charge per transaction (INR)</v>
      </c>
      <c r="D33" s="140">
        <v>100</v>
      </c>
      <c r="E33" s="117">
        <f>D33</f>
        <v>100</v>
      </c>
      <c r="F33" s="117">
        <f t="shared" ref="F33:I33" si="6">E33</f>
        <v>100</v>
      </c>
      <c r="G33" s="117">
        <f t="shared" si="6"/>
        <v>100</v>
      </c>
      <c r="H33" s="117">
        <f t="shared" si="6"/>
        <v>100</v>
      </c>
      <c r="I33" s="117">
        <f t="shared" si="6"/>
        <v>100</v>
      </c>
      <c r="J33" s="63"/>
      <c r="K33" s="64"/>
      <c r="L33" s="64"/>
      <c r="M33" s="64"/>
      <c r="N33" s="64"/>
      <c r="O33" s="64"/>
      <c r="Q33" s="373" t="s">
        <v>193</v>
      </c>
    </row>
    <row r="34" spans="2:21">
      <c r="C34" s="119" t="s">
        <v>109</v>
      </c>
      <c r="D34" s="157">
        <v>0.5</v>
      </c>
      <c r="E34" s="117">
        <f t="shared" ref="E34:I34" si="7">IF($D34*E33&lt;$L34,$L34, IF($D34*E33&gt;$O34, $O34, $D34*E33))</f>
        <v>50</v>
      </c>
      <c r="F34" s="117">
        <f t="shared" si="7"/>
        <v>50</v>
      </c>
      <c r="G34" s="117">
        <f t="shared" si="7"/>
        <v>50</v>
      </c>
      <c r="H34" s="117">
        <f t="shared" si="7"/>
        <v>50</v>
      </c>
      <c r="I34" s="148">
        <f t="shared" si="7"/>
        <v>50</v>
      </c>
      <c r="J34" s="63"/>
      <c r="K34" s="66" t="s">
        <v>10</v>
      </c>
      <c r="L34" s="87">
        <v>0</v>
      </c>
      <c r="M34" s="67"/>
      <c r="N34" s="118" t="s">
        <v>11</v>
      </c>
      <c r="O34" s="87">
        <v>100</v>
      </c>
      <c r="Q34" s="373" t="s">
        <v>189</v>
      </c>
    </row>
    <row r="35" spans="2:21" s="8" customFormat="1" ht="16.5" thickBot="1">
      <c r="B35" s="9"/>
      <c r="C35" s="88" t="s">
        <v>123</v>
      </c>
      <c r="D35" s="158">
        <f>1-SUM(D34:D34)</f>
        <v>0.5</v>
      </c>
      <c r="E35" s="68">
        <f t="shared" ref="E35:I35" si="8">E33-SUM(E34:E34)</f>
        <v>50</v>
      </c>
      <c r="F35" s="68">
        <f t="shared" si="8"/>
        <v>50</v>
      </c>
      <c r="G35" s="68">
        <f t="shared" si="8"/>
        <v>50</v>
      </c>
      <c r="H35" s="68">
        <f t="shared" si="8"/>
        <v>50</v>
      </c>
      <c r="I35" s="149">
        <f t="shared" si="8"/>
        <v>50</v>
      </c>
      <c r="J35" s="114"/>
      <c r="K35" s="64"/>
      <c r="L35" s="64"/>
      <c r="M35" s="64"/>
      <c r="N35" s="64"/>
      <c r="O35" s="64"/>
      <c r="Q35" s="373" t="s">
        <v>200</v>
      </c>
    </row>
    <row r="36" spans="2:21" ht="16.5" thickTop="1">
      <c r="C36" s="114"/>
      <c r="D36" s="114"/>
      <c r="E36" s="114"/>
      <c r="F36" s="114"/>
      <c r="G36" s="114"/>
      <c r="H36" s="114"/>
      <c r="I36" s="114"/>
      <c r="J36" s="114"/>
      <c r="K36" s="114"/>
      <c r="L36" s="114"/>
      <c r="M36" s="114"/>
      <c r="N36" s="114"/>
      <c r="O36" s="114"/>
      <c r="Q36" s="8"/>
      <c r="R36" s="8"/>
      <c r="S36" s="8"/>
      <c r="T36" s="8"/>
      <c r="U36" s="8"/>
    </row>
    <row r="37" spans="2:21">
      <c r="B37" s="134">
        <v>5</v>
      </c>
      <c r="C37" s="135" t="str">
        <f>VLOOKUP("Service "&amp; B37,MobileServices,2,FALSE)</f>
        <v>Transfer funds to another account in the same bank</v>
      </c>
      <c r="D37" s="136"/>
      <c r="E37" s="137"/>
      <c r="F37" s="137"/>
      <c r="G37" s="137"/>
      <c r="H37" s="137"/>
      <c r="I37" s="142"/>
      <c r="J37" s="63"/>
      <c r="K37" s="64"/>
      <c r="L37" s="64"/>
      <c r="M37" s="64"/>
      <c r="N37" s="64"/>
      <c r="O37" s="64"/>
      <c r="Q37" s="8"/>
      <c r="R37" s="8"/>
      <c r="S37" s="8"/>
      <c r="T37" s="8"/>
      <c r="U37" s="8"/>
    </row>
    <row r="38" spans="2:21">
      <c r="C38" s="89" t="s">
        <v>8</v>
      </c>
      <c r="D38" s="89"/>
      <c r="E38" s="138">
        <v>0.1</v>
      </c>
      <c r="F38" s="139">
        <v>0.15</v>
      </c>
      <c r="G38" s="139">
        <v>0.2</v>
      </c>
      <c r="H38" s="139">
        <v>0.25</v>
      </c>
      <c r="I38" s="143">
        <v>0.3</v>
      </c>
      <c r="J38" s="114"/>
      <c r="K38" s="65" t="s">
        <v>12</v>
      </c>
      <c r="L38" s="116"/>
      <c r="M38" s="64"/>
      <c r="N38" s="64"/>
      <c r="O38" s="64"/>
      <c r="P38" s="64"/>
      <c r="Q38" s="373" t="s">
        <v>227</v>
      </c>
      <c r="R38" s="8"/>
      <c r="S38" s="8"/>
      <c r="T38" s="8"/>
      <c r="U38" s="8"/>
    </row>
    <row r="39" spans="2:21">
      <c r="C39" s="89" t="s">
        <v>9</v>
      </c>
      <c r="D39" s="89"/>
      <c r="E39" s="156">
        <v>1</v>
      </c>
      <c r="F39" s="152">
        <v>1</v>
      </c>
      <c r="G39" s="152">
        <v>1</v>
      </c>
      <c r="H39" s="152">
        <v>1</v>
      </c>
      <c r="I39" s="144">
        <v>1</v>
      </c>
      <c r="J39" s="114"/>
      <c r="K39" s="65" t="s">
        <v>12</v>
      </c>
      <c r="L39" s="116"/>
      <c r="M39" s="64"/>
      <c r="N39" s="64"/>
      <c r="O39" s="64"/>
      <c r="P39" s="64"/>
      <c r="Q39" s="373" t="s">
        <v>188</v>
      </c>
      <c r="R39" s="8"/>
      <c r="S39" s="8"/>
      <c r="T39" s="8"/>
      <c r="U39" s="8"/>
    </row>
    <row r="40" spans="2:21">
      <c r="C40" s="104" t="str">
        <f>"Average amount per transaction"</f>
        <v>Average amount per transaction</v>
      </c>
      <c r="D40" s="89"/>
      <c r="E40" s="156">
        <v>100</v>
      </c>
      <c r="F40" s="152">
        <v>100</v>
      </c>
      <c r="G40" s="152">
        <v>150</v>
      </c>
      <c r="H40" s="152">
        <v>200</v>
      </c>
      <c r="I40" s="144">
        <v>250</v>
      </c>
      <c r="J40" s="114"/>
      <c r="K40" s="65" t="s">
        <v>12</v>
      </c>
      <c r="L40" s="116"/>
      <c r="M40" s="64"/>
      <c r="N40" s="64"/>
      <c r="O40" s="64"/>
      <c r="P40" s="64"/>
      <c r="Q40" s="373" t="s">
        <v>202</v>
      </c>
      <c r="R40" s="8"/>
      <c r="S40" s="8"/>
      <c r="T40" s="8"/>
      <c r="U40" s="8"/>
    </row>
    <row r="41" spans="2:21">
      <c r="C41" s="104" t="str">
        <f>"Consumer charge per transaction ("&amp;$D$89&amp;")"</f>
        <v>Consumer charge per transaction (INR)</v>
      </c>
      <c r="D41" s="140">
        <v>100</v>
      </c>
      <c r="E41" s="117">
        <f>D41</f>
        <v>100</v>
      </c>
      <c r="F41" s="117">
        <f t="shared" ref="F41:I41" si="9">E41</f>
        <v>100</v>
      </c>
      <c r="G41" s="117">
        <f t="shared" si="9"/>
        <v>100</v>
      </c>
      <c r="H41" s="117">
        <f t="shared" si="9"/>
        <v>100</v>
      </c>
      <c r="I41" s="117">
        <f t="shared" si="9"/>
        <v>100</v>
      </c>
      <c r="J41" s="63"/>
      <c r="K41" s="64"/>
      <c r="L41" s="64"/>
      <c r="M41" s="64"/>
      <c r="N41" s="64"/>
      <c r="O41" s="64"/>
      <c r="Q41" s="373" t="s">
        <v>193</v>
      </c>
    </row>
    <row r="42" spans="2:21">
      <c r="C42" s="119" t="s">
        <v>109</v>
      </c>
      <c r="D42" s="157">
        <v>0.5</v>
      </c>
      <c r="E42" s="117">
        <f t="shared" ref="E42" si="10">IF($D42*E41&lt;$L42,$L42, IF($D42*E41&gt;$O42, $O42, $D42*E41))</f>
        <v>50</v>
      </c>
      <c r="F42" s="117">
        <f t="shared" ref="F42" si="11">IF($D42*F41&lt;$L42,$L42, IF($D42*F41&gt;$O42, $O42, $D42*F41))</f>
        <v>50</v>
      </c>
      <c r="G42" s="117">
        <f t="shared" ref="G42" si="12">IF($D42*G41&lt;$L42,$L42, IF($D42*G41&gt;$O42, $O42, $D42*G41))</f>
        <v>50</v>
      </c>
      <c r="H42" s="117">
        <f t="shared" ref="H42" si="13">IF($D42*H41&lt;$L42,$L42, IF($D42*H41&gt;$O42, $O42, $D42*H41))</f>
        <v>50</v>
      </c>
      <c r="I42" s="148">
        <f t="shared" ref="I42" si="14">IF($D42*I41&lt;$L42,$L42, IF($D42*I41&gt;$O42, $O42, $D42*I41))</f>
        <v>50</v>
      </c>
      <c r="J42" s="63"/>
      <c r="K42" s="66" t="s">
        <v>10</v>
      </c>
      <c r="L42" s="87">
        <v>0</v>
      </c>
      <c r="M42" s="67"/>
      <c r="N42" s="118" t="s">
        <v>11</v>
      </c>
      <c r="O42" s="87">
        <v>100</v>
      </c>
      <c r="Q42" s="373" t="s">
        <v>189</v>
      </c>
    </row>
    <row r="43" spans="2:21" ht="16.5" thickBot="1">
      <c r="C43" s="88" t="s">
        <v>123</v>
      </c>
      <c r="D43" s="158">
        <f>1-SUM(D42:D42)</f>
        <v>0.5</v>
      </c>
      <c r="E43" s="68">
        <f t="shared" ref="E43:I43" si="15">E41-SUM(E42:E42)</f>
        <v>50</v>
      </c>
      <c r="F43" s="68">
        <f t="shared" si="15"/>
        <v>50</v>
      </c>
      <c r="G43" s="68">
        <f t="shared" si="15"/>
        <v>50</v>
      </c>
      <c r="H43" s="68">
        <f t="shared" si="15"/>
        <v>50</v>
      </c>
      <c r="I43" s="149">
        <f t="shared" si="15"/>
        <v>50</v>
      </c>
      <c r="J43" s="114"/>
      <c r="K43" s="64"/>
      <c r="L43" s="64"/>
      <c r="M43" s="64"/>
      <c r="N43" s="64"/>
      <c r="O43" s="64"/>
      <c r="Q43" s="373" t="s">
        <v>200</v>
      </c>
    </row>
    <row r="44" spans="2:21" ht="16.5" thickTop="1"/>
    <row r="45" spans="2:21">
      <c r="B45" s="134">
        <v>6</v>
      </c>
      <c r="C45" s="135" t="str">
        <f>VLOOKUP("Service "&amp; B45,MobileServices,2,FALSE)</f>
        <v>Transfer funds to another bank</v>
      </c>
      <c r="D45" s="136"/>
      <c r="E45" s="137"/>
      <c r="F45" s="137"/>
      <c r="G45" s="137"/>
      <c r="H45" s="137"/>
      <c r="I45" s="142"/>
      <c r="J45" s="63"/>
      <c r="K45" s="64"/>
      <c r="L45" s="64"/>
      <c r="M45" s="64"/>
      <c r="N45" s="64"/>
      <c r="O45" s="64"/>
    </row>
    <row r="46" spans="2:21">
      <c r="C46" s="89" t="s">
        <v>8</v>
      </c>
      <c r="D46" s="89"/>
      <c r="E46" s="138">
        <v>0.1</v>
      </c>
      <c r="F46" s="139">
        <v>0.15</v>
      </c>
      <c r="G46" s="139">
        <v>0.2</v>
      </c>
      <c r="H46" s="139">
        <v>0.25</v>
      </c>
      <c r="I46" s="143">
        <v>0.3</v>
      </c>
      <c r="J46" s="114"/>
      <c r="K46" s="65" t="s">
        <v>12</v>
      </c>
      <c r="L46" s="116"/>
      <c r="M46" s="64"/>
      <c r="N46" s="64"/>
      <c r="O46" s="64"/>
      <c r="Q46" s="373" t="s">
        <v>227</v>
      </c>
    </row>
    <row r="47" spans="2:21">
      <c r="C47" s="89" t="s">
        <v>9</v>
      </c>
      <c r="D47" s="89"/>
      <c r="E47" s="156">
        <v>1</v>
      </c>
      <c r="F47" s="152">
        <v>1</v>
      </c>
      <c r="G47" s="152">
        <v>1</v>
      </c>
      <c r="H47" s="152">
        <v>1</v>
      </c>
      <c r="I47" s="144">
        <v>1</v>
      </c>
      <c r="J47" s="114"/>
      <c r="K47" s="65" t="s">
        <v>12</v>
      </c>
      <c r="L47" s="116"/>
      <c r="M47" s="64"/>
      <c r="N47" s="64"/>
      <c r="O47" s="64"/>
      <c r="Q47" s="373" t="s">
        <v>188</v>
      </c>
    </row>
    <row r="48" spans="2:21">
      <c r="C48" s="104" t="str">
        <f>"Average amount per transaction"</f>
        <v>Average amount per transaction</v>
      </c>
      <c r="D48" s="89"/>
      <c r="E48" s="156">
        <v>100</v>
      </c>
      <c r="F48" s="152">
        <v>100</v>
      </c>
      <c r="G48" s="152">
        <v>150</v>
      </c>
      <c r="H48" s="152">
        <v>200</v>
      </c>
      <c r="I48" s="144">
        <v>250</v>
      </c>
      <c r="J48" s="114"/>
      <c r="K48" s="65" t="s">
        <v>12</v>
      </c>
      <c r="L48" s="116"/>
      <c r="M48" s="64"/>
      <c r="N48" s="64"/>
      <c r="O48" s="64"/>
      <c r="Q48" s="373" t="s">
        <v>202</v>
      </c>
    </row>
    <row r="49" spans="2:17">
      <c r="C49" s="104" t="str">
        <f>"Consumer charge per transaction ("&amp;$D$89&amp;")"</f>
        <v>Consumer charge per transaction (INR)</v>
      </c>
      <c r="D49" s="140">
        <v>100</v>
      </c>
      <c r="E49" s="117">
        <f>D49</f>
        <v>100</v>
      </c>
      <c r="F49" s="117">
        <f t="shared" ref="F49:I49" si="16">E49</f>
        <v>100</v>
      </c>
      <c r="G49" s="117">
        <f t="shared" si="16"/>
        <v>100</v>
      </c>
      <c r="H49" s="117">
        <f t="shared" si="16"/>
        <v>100</v>
      </c>
      <c r="I49" s="117">
        <f t="shared" si="16"/>
        <v>100</v>
      </c>
      <c r="J49" s="63"/>
      <c r="K49" s="64"/>
      <c r="L49" s="64"/>
      <c r="M49" s="64"/>
      <c r="N49" s="64"/>
      <c r="O49" s="64"/>
      <c r="Q49" s="373" t="s">
        <v>193</v>
      </c>
    </row>
    <row r="50" spans="2:17">
      <c r="C50" s="119" t="s">
        <v>109</v>
      </c>
      <c r="D50" s="157">
        <v>0.5</v>
      </c>
      <c r="E50" s="117">
        <f t="shared" ref="E50" si="17">IF($D50*E49&lt;$L50,$L50, IF($D50*E49&gt;$O50, $O50, $D50*E49))</f>
        <v>50</v>
      </c>
      <c r="F50" s="117">
        <f t="shared" ref="F50" si="18">IF($D50*F49&lt;$L50,$L50, IF($D50*F49&gt;$O50, $O50, $D50*F49))</f>
        <v>50</v>
      </c>
      <c r="G50" s="117">
        <f t="shared" ref="G50" si="19">IF($D50*G49&lt;$L50,$L50, IF($D50*G49&gt;$O50, $O50, $D50*G49))</f>
        <v>50</v>
      </c>
      <c r="H50" s="117">
        <f t="shared" ref="H50" si="20">IF($D50*H49&lt;$L50,$L50, IF($D50*H49&gt;$O50, $O50, $D50*H49))</f>
        <v>50</v>
      </c>
      <c r="I50" s="148">
        <f t="shared" ref="I50" si="21">IF($D50*I49&lt;$L50,$L50, IF($D50*I49&gt;$O50, $O50, $D50*I49))</f>
        <v>50</v>
      </c>
      <c r="J50" s="63"/>
      <c r="K50" s="66" t="s">
        <v>10</v>
      </c>
      <c r="L50" s="87">
        <v>0</v>
      </c>
      <c r="M50" s="67"/>
      <c r="N50" s="118" t="s">
        <v>11</v>
      </c>
      <c r="O50" s="87">
        <v>100</v>
      </c>
      <c r="Q50" s="373" t="s">
        <v>189</v>
      </c>
    </row>
    <row r="51" spans="2:17" ht="16.5" thickBot="1">
      <c r="C51" s="88" t="s">
        <v>123</v>
      </c>
      <c r="D51" s="158">
        <f>1-SUM(D50:D50)</f>
        <v>0.5</v>
      </c>
      <c r="E51" s="68">
        <f t="shared" ref="E51:I51" si="22">E49-SUM(E50:E50)</f>
        <v>50</v>
      </c>
      <c r="F51" s="68">
        <f t="shared" si="22"/>
        <v>50</v>
      </c>
      <c r="G51" s="68">
        <f t="shared" si="22"/>
        <v>50</v>
      </c>
      <c r="H51" s="68">
        <f t="shared" si="22"/>
        <v>50</v>
      </c>
      <c r="I51" s="149">
        <f t="shared" si="22"/>
        <v>50</v>
      </c>
      <c r="J51" s="114"/>
      <c r="K51" s="64"/>
      <c r="L51" s="64"/>
      <c r="M51" s="64"/>
      <c r="N51" s="64"/>
      <c r="O51" s="64"/>
      <c r="Q51" s="373" t="s">
        <v>200</v>
      </c>
    </row>
    <row r="52" spans="2:17" ht="16.5" thickTop="1"/>
    <row r="53" spans="2:17">
      <c r="B53" s="134">
        <v>7</v>
      </c>
      <c r="C53" s="135" t="str">
        <f>VLOOKUP("Service "&amp; B53,MobileServices,2,FALSE)</f>
        <v>&lt;Not Used&gt;</v>
      </c>
      <c r="D53" s="136"/>
      <c r="E53" s="137"/>
      <c r="F53" s="137"/>
      <c r="G53" s="137"/>
      <c r="H53" s="137"/>
      <c r="I53" s="142"/>
      <c r="J53" s="63"/>
      <c r="K53" s="64"/>
      <c r="L53" s="64"/>
      <c r="M53" s="64"/>
      <c r="N53" s="64"/>
      <c r="O53" s="64"/>
    </row>
    <row r="54" spans="2:17">
      <c r="C54" s="89" t="s">
        <v>8</v>
      </c>
      <c r="D54" s="89"/>
      <c r="E54" s="138">
        <v>0</v>
      </c>
      <c r="F54" s="139">
        <v>0</v>
      </c>
      <c r="G54" s="139">
        <v>0</v>
      </c>
      <c r="H54" s="139">
        <v>0</v>
      </c>
      <c r="I54" s="143">
        <v>0</v>
      </c>
      <c r="J54" s="114"/>
      <c r="K54" s="65" t="s">
        <v>12</v>
      </c>
      <c r="L54" s="116"/>
      <c r="M54" s="64"/>
      <c r="N54" s="64"/>
      <c r="O54" s="64"/>
      <c r="Q54" s="373" t="s">
        <v>227</v>
      </c>
    </row>
    <row r="55" spans="2:17">
      <c r="C55" s="89" t="s">
        <v>9</v>
      </c>
      <c r="D55" s="89"/>
      <c r="E55" s="156">
        <v>0</v>
      </c>
      <c r="F55" s="152">
        <v>0</v>
      </c>
      <c r="G55" s="152">
        <v>0</v>
      </c>
      <c r="H55" s="152">
        <v>0</v>
      </c>
      <c r="I55" s="144">
        <v>0</v>
      </c>
      <c r="J55" s="114"/>
      <c r="K55" s="65" t="s">
        <v>12</v>
      </c>
      <c r="L55" s="116"/>
      <c r="M55" s="64"/>
      <c r="N55" s="64"/>
      <c r="O55" s="64"/>
      <c r="Q55" s="373" t="s">
        <v>188</v>
      </c>
    </row>
    <row r="56" spans="2:17">
      <c r="C56" s="104" t="s">
        <v>110</v>
      </c>
      <c r="D56" s="89"/>
      <c r="E56" s="156">
        <v>0</v>
      </c>
      <c r="F56" s="152">
        <v>0</v>
      </c>
      <c r="G56" s="152">
        <v>0</v>
      </c>
      <c r="H56" s="152">
        <v>0</v>
      </c>
      <c r="I56" s="144">
        <v>0</v>
      </c>
      <c r="J56" s="114"/>
      <c r="K56" s="65" t="s">
        <v>12</v>
      </c>
      <c r="L56" s="116"/>
      <c r="M56" s="64"/>
      <c r="N56" s="64"/>
      <c r="O56" s="64"/>
      <c r="Q56" s="373" t="s">
        <v>202</v>
      </c>
    </row>
    <row r="57" spans="2:17">
      <c r="C57" s="104" t="s">
        <v>111</v>
      </c>
      <c r="D57" s="140">
        <v>0</v>
      </c>
      <c r="E57" s="117">
        <f>D57</f>
        <v>0</v>
      </c>
      <c r="F57" s="117">
        <f t="shared" ref="F57:I57" si="23">E57</f>
        <v>0</v>
      </c>
      <c r="G57" s="117">
        <f t="shared" si="23"/>
        <v>0</v>
      </c>
      <c r="H57" s="117">
        <f t="shared" si="23"/>
        <v>0</v>
      </c>
      <c r="I57" s="117">
        <f t="shared" si="23"/>
        <v>0</v>
      </c>
      <c r="J57" s="63"/>
      <c r="K57" s="64"/>
      <c r="L57" s="64"/>
      <c r="M57" s="64"/>
      <c r="N57" s="64"/>
      <c r="O57" s="64"/>
      <c r="Q57" s="373" t="s">
        <v>193</v>
      </c>
    </row>
    <row r="58" spans="2:17">
      <c r="C58" s="119" t="s">
        <v>109</v>
      </c>
      <c r="D58" s="157">
        <v>0</v>
      </c>
      <c r="E58" s="117">
        <f t="shared" ref="E58" si="24">IF($D58*E57&lt;$L58,$L58, IF($D58*E57&gt;$O58, $O58, $D58*E57))</f>
        <v>0</v>
      </c>
      <c r="F58" s="117">
        <f t="shared" ref="F58" si="25">IF($D58*F57&lt;$L58,$L58, IF($D58*F57&gt;$O58, $O58, $D58*F57))</f>
        <v>0</v>
      </c>
      <c r="G58" s="117">
        <f t="shared" ref="G58" si="26">IF($D58*G57&lt;$L58,$L58, IF($D58*G57&gt;$O58, $O58, $D58*G57))</f>
        <v>0</v>
      </c>
      <c r="H58" s="117">
        <f t="shared" ref="H58" si="27">IF($D58*H57&lt;$L58,$L58, IF($D58*H57&gt;$O58, $O58, $D58*H57))</f>
        <v>0</v>
      </c>
      <c r="I58" s="148">
        <f t="shared" ref="I58" si="28">IF($D58*I57&lt;$L58,$L58, IF($D58*I57&gt;$O58, $O58, $D58*I57))</f>
        <v>0</v>
      </c>
      <c r="J58" s="63"/>
      <c r="K58" s="66" t="s">
        <v>10</v>
      </c>
      <c r="L58" s="87">
        <v>0</v>
      </c>
      <c r="M58" s="67"/>
      <c r="N58" s="118" t="s">
        <v>11</v>
      </c>
      <c r="O58" s="87">
        <v>0</v>
      </c>
      <c r="Q58" s="373" t="s">
        <v>189</v>
      </c>
    </row>
    <row r="59" spans="2:17" ht="16.5" thickBot="1">
      <c r="C59" s="88" t="s">
        <v>123</v>
      </c>
      <c r="D59" s="158">
        <f>1-SUM(D58:D58)</f>
        <v>1</v>
      </c>
      <c r="E59" s="68">
        <f t="shared" ref="E59:I59" si="29">E57-SUM(E58:E58)</f>
        <v>0</v>
      </c>
      <c r="F59" s="68">
        <f t="shared" si="29"/>
        <v>0</v>
      </c>
      <c r="G59" s="68">
        <f t="shared" si="29"/>
        <v>0</v>
      </c>
      <c r="H59" s="68">
        <f t="shared" si="29"/>
        <v>0</v>
      </c>
      <c r="I59" s="149">
        <f t="shared" si="29"/>
        <v>0</v>
      </c>
      <c r="J59" s="114"/>
      <c r="K59" s="64"/>
      <c r="L59" s="64"/>
      <c r="M59" s="64"/>
      <c r="N59" s="64"/>
      <c r="O59" s="64"/>
      <c r="Q59" s="373" t="s">
        <v>200</v>
      </c>
    </row>
    <row r="60" spans="2:17" ht="16.5" thickTop="1"/>
    <row r="61" spans="2:17">
      <c r="B61" s="134">
        <v>8</v>
      </c>
      <c r="C61" s="135" t="str">
        <f>VLOOKUP("Service "&amp; B61,MobileServices,2,FALSE)</f>
        <v>&lt;Not Used&gt;</v>
      </c>
      <c r="D61" s="136"/>
      <c r="E61" s="137"/>
      <c r="F61" s="137"/>
      <c r="G61" s="137"/>
      <c r="H61" s="137"/>
      <c r="I61" s="142"/>
      <c r="J61" s="63"/>
      <c r="K61" s="64"/>
      <c r="L61" s="64"/>
      <c r="M61" s="64"/>
      <c r="N61" s="64"/>
      <c r="O61" s="64"/>
    </row>
    <row r="62" spans="2:17">
      <c r="C62" s="89" t="s">
        <v>8</v>
      </c>
      <c r="D62" s="89"/>
      <c r="E62" s="138">
        <v>0</v>
      </c>
      <c r="F62" s="139">
        <v>0</v>
      </c>
      <c r="G62" s="139">
        <v>0</v>
      </c>
      <c r="H62" s="139">
        <v>0</v>
      </c>
      <c r="I62" s="143">
        <v>0</v>
      </c>
      <c r="J62" s="114"/>
      <c r="K62" s="65" t="s">
        <v>12</v>
      </c>
      <c r="L62" s="116"/>
      <c r="M62" s="64"/>
      <c r="N62" s="64"/>
      <c r="O62" s="64"/>
      <c r="Q62" s="373" t="s">
        <v>227</v>
      </c>
    </row>
    <row r="63" spans="2:17">
      <c r="C63" s="89" t="s">
        <v>9</v>
      </c>
      <c r="D63" s="89"/>
      <c r="E63" s="156">
        <v>0</v>
      </c>
      <c r="F63" s="152">
        <v>0</v>
      </c>
      <c r="G63" s="152">
        <v>0</v>
      </c>
      <c r="H63" s="152">
        <v>0</v>
      </c>
      <c r="I63" s="144">
        <v>0</v>
      </c>
      <c r="J63" s="114"/>
      <c r="K63" s="65" t="s">
        <v>12</v>
      </c>
      <c r="L63" s="116"/>
      <c r="M63" s="64"/>
      <c r="N63" s="64"/>
      <c r="O63" s="64"/>
      <c r="Q63" s="373" t="s">
        <v>188</v>
      </c>
    </row>
    <row r="64" spans="2:17">
      <c r="C64" s="104" t="s">
        <v>110</v>
      </c>
      <c r="D64" s="89"/>
      <c r="E64" s="156">
        <v>0</v>
      </c>
      <c r="F64" s="152">
        <v>0</v>
      </c>
      <c r="G64" s="152">
        <v>0</v>
      </c>
      <c r="H64" s="152">
        <v>0</v>
      </c>
      <c r="I64" s="144">
        <v>0</v>
      </c>
      <c r="J64" s="114"/>
      <c r="K64" s="65" t="s">
        <v>12</v>
      </c>
      <c r="L64" s="116"/>
      <c r="M64" s="64"/>
      <c r="N64" s="64"/>
      <c r="O64" s="64"/>
      <c r="Q64" s="373" t="s">
        <v>202</v>
      </c>
    </row>
    <row r="65" spans="2:17">
      <c r="C65" s="104" t="s">
        <v>111</v>
      </c>
      <c r="D65" s="140">
        <v>0</v>
      </c>
      <c r="E65" s="117">
        <f>D65</f>
        <v>0</v>
      </c>
      <c r="F65" s="117">
        <f t="shared" ref="F65:I65" si="30">E65</f>
        <v>0</v>
      </c>
      <c r="G65" s="117">
        <f t="shared" si="30"/>
        <v>0</v>
      </c>
      <c r="H65" s="117">
        <f t="shared" si="30"/>
        <v>0</v>
      </c>
      <c r="I65" s="117">
        <f t="shared" si="30"/>
        <v>0</v>
      </c>
      <c r="J65" s="63"/>
      <c r="K65" s="64"/>
      <c r="L65" s="64"/>
      <c r="M65" s="64"/>
      <c r="N65" s="64"/>
      <c r="O65" s="64"/>
      <c r="Q65" s="373" t="s">
        <v>193</v>
      </c>
    </row>
    <row r="66" spans="2:17">
      <c r="C66" s="119" t="s">
        <v>109</v>
      </c>
      <c r="D66" s="157">
        <v>0</v>
      </c>
      <c r="E66" s="117">
        <f t="shared" ref="E66" si="31">IF($D66*E65&lt;$L66,$L66, IF($D66*E65&gt;$O66, $O66, $D66*E65))</f>
        <v>0</v>
      </c>
      <c r="F66" s="117">
        <f t="shared" ref="F66" si="32">IF($D66*F65&lt;$L66,$L66, IF($D66*F65&gt;$O66, $O66, $D66*F65))</f>
        <v>0</v>
      </c>
      <c r="G66" s="117">
        <f t="shared" ref="G66" si="33">IF($D66*G65&lt;$L66,$L66, IF($D66*G65&gt;$O66, $O66, $D66*G65))</f>
        <v>0</v>
      </c>
      <c r="H66" s="117">
        <f t="shared" ref="H66" si="34">IF($D66*H65&lt;$L66,$L66, IF($D66*H65&gt;$O66, $O66, $D66*H65))</f>
        <v>0</v>
      </c>
      <c r="I66" s="148">
        <f t="shared" ref="I66" si="35">IF($D66*I65&lt;$L66,$L66, IF($D66*I65&gt;$O66, $O66, $D66*I65))</f>
        <v>0</v>
      </c>
      <c r="J66" s="63"/>
      <c r="K66" s="66" t="s">
        <v>10</v>
      </c>
      <c r="L66" s="87">
        <v>0</v>
      </c>
      <c r="M66" s="67"/>
      <c r="N66" s="118" t="s">
        <v>11</v>
      </c>
      <c r="O66" s="87">
        <v>0</v>
      </c>
      <c r="Q66" s="373" t="s">
        <v>189</v>
      </c>
    </row>
    <row r="67" spans="2:17" ht="16.5" thickBot="1">
      <c r="C67" s="88" t="s">
        <v>123</v>
      </c>
      <c r="D67" s="158">
        <f>1-SUM(D66:D66)</f>
        <v>1</v>
      </c>
      <c r="E67" s="68">
        <f t="shared" ref="E67:I67" si="36">E65-SUM(E66:E66)</f>
        <v>0</v>
      </c>
      <c r="F67" s="68">
        <f t="shared" si="36"/>
        <v>0</v>
      </c>
      <c r="G67" s="68">
        <f t="shared" si="36"/>
        <v>0</v>
      </c>
      <c r="H67" s="68">
        <f t="shared" si="36"/>
        <v>0</v>
      </c>
      <c r="I67" s="149">
        <f t="shared" si="36"/>
        <v>0</v>
      </c>
      <c r="J67" s="114"/>
      <c r="K67" s="64"/>
      <c r="L67" s="64"/>
      <c r="M67" s="64"/>
      <c r="N67" s="64"/>
      <c r="O67" s="64"/>
      <c r="Q67" s="373" t="s">
        <v>200</v>
      </c>
    </row>
    <row r="68" spans="2:17" ht="16.5" thickTop="1"/>
    <row r="69" spans="2:17">
      <c r="B69" s="134">
        <v>9</v>
      </c>
      <c r="C69" s="135" t="str">
        <f>VLOOKUP("Service "&amp; B69,MobileServices,2,FALSE)</f>
        <v>&lt;Not Used&gt;</v>
      </c>
      <c r="D69" s="136"/>
      <c r="E69" s="137"/>
      <c r="F69" s="137"/>
      <c r="G69" s="137"/>
      <c r="H69" s="137"/>
      <c r="I69" s="142"/>
      <c r="J69" s="63"/>
      <c r="K69" s="64"/>
      <c r="L69" s="64"/>
      <c r="M69" s="64"/>
      <c r="N69" s="64"/>
      <c r="O69" s="64"/>
    </row>
    <row r="70" spans="2:17">
      <c r="C70" s="89" t="s">
        <v>8</v>
      </c>
      <c r="D70" s="89"/>
      <c r="E70" s="138">
        <v>0</v>
      </c>
      <c r="F70" s="139">
        <v>0</v>
      </c>
      <c r="G70" s="139">
        <v>0</v>
      </c>
      <c r="H70" s="139">
        <v>0</v>
      </c>
      <c r="I70" s="143">
        <v>0</v>
      </c>
      <c r="J70" s="114"/>
      <c r="K70" s="65" t="s">
        <v>12</v>
      </c>
      <c r="L70" s="116"/>
      <c r="M70" s="64"/>
      <c r="N70" s="64"/>
      <c r="O70" s="64"/>
      <c r="Q70" s="373" t="s">
        <v>187</v>
      </c>
    </row>
    <row r="71" spans="2:17">
      <c r="C71" s="89" t="s">
        <v>9</v>
      </c>
      <c r="D71" s="89"/>
      <c r="E71" s="156">
        <v>0</v>
      </c>
      <c r="F71" s="152">
        <v>0</v>
      </c>
      <c r="G71" s="152">
        <v>0</v>
      </c>
      <c r="H71" s="152">
        <v>0</v>
      </c>
      <c r="I71" s="144">
        <v>0</v>
      </c>
      <c r="J71" s="114"/>
      <c r="K71" s="65" t="s">
        <v>12</v>
      </c>
      <c r="L71" s="116"/>
      <c r="M71" s="64"/>
      <c r="N71" s="64"/>
      <c r="O71" s="64"/>
      <c r="Q71" s="373" t="s">
        <v>188</v>
      </c>
    </row>
    <row r="72" spans="2:17">
      <c r="C72" s="104" t="s">
        <v>110</v>
      </c>
      <c r="D72" s="89"/>
      <c r="E72" s="156">
        <v>0</v>
      </c>
      <c r="F72" s="152">
        <v>0</v>
      </c>
      <c r="G72" s="152">
        <v>0</v>
      </c>
      <c r="H72" s="152">
        <v>0</v>
      </c>
      <c r="I72" s="144">
        <v>0</v>
      </c>
      <c r="J72" s="114"/>
      <c r="K72" s="65" t="s">
        <v>12</v>
      </c>
      <c r="L72" s="116"/>
      <c r="M72" s="64"/>
      <c r="N72" s="64"/>
      <c r="O72" s="64"/>
      <c r="Q72" s="373" t="s">
        <v>202</v>
      </c>
    </row>
    <row r="73" spans="2:17">
      <c r="C73" s="104" t="s">
        <v>111</v>
      </c>
      <c r="D73" s="140">
        <v>0</v>
      </c>
      <c r="E73" s="117">
        <f>D73</f>
        <v>0</v>
      </c>
      <c r="F73" s="117">
        <f t="shared" ref="F73:I73" si="37">E73</f>
        <v>0</v>
      </c>
      <c r="G73" s="117">
        <f t="shared" si="37"/>
        <v>0</v>
      </c>
      <c r="H73" s="117">
        <f t="shared" si="37"/>
        <v>0</v>
      </c>
      <c r="I73" s="117">
        <f t="shared" si="37"/>
        <v>0</v>
      </c>
      <c r="J73" s="63"/>
      <c r="K73" s="64"/>
      <c r="L73" s="64"/>
      <c r="M73" s="64"/>
      <c r="N73" s="64"/>
      <c r="O73" s="64"/>
      <c r="Q73" s="373" t="s">
        <v>193</v>
      </c>
    </row>
    <row r="74" spans="2:17">
      <c r="C74" s="119" t="s">
        <v>109</v>
      </c>
      <c r="D74" s="157">
        <v>0</v>
      </c>
      <c r="E74" s="117">
        <f t="shared" ref="E74" si="38">IF($D74*E73&lt;$L74,$L74, IF($D74*E73&gt;$O74, $O74, $D74*E73))</f>
        <v>0</v>
      </c>
      <c r="F74" s="117">
        <f t="shared" ref="F74" si="39">IF($D74*F73&lt;$L74,$L74, IF($D74*F73&gt;$O74, $O74, $D74*F73))</f>
        <v>0</v>
      </c>
      <c r="G74" s="117">
        <f t="shared" ref="G74" si="40">IF($D74*G73&lt;$L74,$L74, IF($D74*G73&gt;$O74, $O74, $D74*G73))</f>
        <v>0</v>
      </c>
      <c r="H74" s="117">
        <f t="shared" ref="H74" si="41">IF($D74*H73&lt;$L74,$L74, IF($D74*H73&gt;$O74, $O74, $D74*H73))</f>
        <v>0</v>
      </c>
      <c r="I74" s="148">
        <f t="shared" ref="I74" si="42">IF($D74*I73&lt;$L74,$L74, IF($D74*I73&gt;$O74, $O74, $D74*I73))</f>
        <v>0</v>
      </c>
      <c r="J74" s="63"/>
      <c r="K74" s="66" t="s">
        <v>10</v>
      </c>
      <c r="L74" s="87">
        <v>0</v>
      </c>
      <c r="M74" s="67"/>
      <c r="N74" s="118" t="s">
        <v>11</v>
      </c>
      <c r="O74" s="87">
        <v>0</v>
      </c>
      <c r="Q74" s="373" t="s">
        <v>189</v>
      </c>
    </row>
    <row r="75" spans="2:17" ht="16.5" thickBot="1">
      <c r="C75" s="88" t="s">
        <v>123</v>
      </c>
      <c r="D75" s="158">
        <f>1-SUM(D74:D74)</f>
        <v>1</v>
      </c>
      <c r="E75" s="68">
        <f t="shared" ref="E75:I75" si="43">E73-SUM(E74:E74)</f>
        <v>0</v>
      </c>
      <c r="F75" s="68">
        <f t="shared" si="43"/>
        <v>0</v>
      </c>
      <c r="G75" s="68">
        <f t="shared" si="43"/>
        <v>0</v>
      </c>
      <c r="H75" s="68">
        <f t="shared" si="43"/>
        <v>0</v>
      </c>
      <c r="I75" s="149">
        <f t="shared" si="43"/>
        <v>0</v>
      </c>
      <c r="J75" s="114"/>
      <c r="K75" s="64"/>
      <c r="L75" s="64"/>
      <c r="M75" s="64"/>
      <c r="N75" s="64"/>
      <c r="O75" s="64"/>
      <c r="Q75" s="373" t="s">
        <v>200</v>
      </c>
    </row>
    <row r="76" spans="2:17" ht="16.5" thickTop="1"/>
    <row r="77" spans="2:17">
      <c r="B77" s="134">
        <v>10</v>
      </c>
      <c r="C77" s="135" t="str">
        <f>VLOOKUP("Service "&amp; B77,MobileServices,2,FALSE)</f>
        <v>&lt;Not Used&gt;</v>
      </c>
      <c r="D77" s="136"/>
      <c r="E77" s="137"/>
      <c r="F77" s="137"/>
      <c r="G77" s="137"/>
      <c r="H77" s="137"/>
      <c r="I77" s="142"/>
      <c r="J77" s="63"/>
      <c r="K77" s="64"/>
      <c r="L77" s="64"/>
      <c r="M77" s="64"/>
      <c r="N77" s="64"/>
      <c r="O77" s="64"/>
    </row>
    <row r="78" spans="2:17">
      <c r="C78" s="89" t="s">
        <v>8</v>
      </c>
      <c r="D78" s="89"/>
      <c r="E78" s="138">
        <v>0</v>
      </c>
      <c r="F78" s="139">
        <v>0</v>
      </c>
      <c r="G78" s="139">
        <v>0</v>
      </c>
      <c r="H78" s="139">
        <v>0</v>
      </c>
      <c r="I78" s="143">
        <v>0</v>
      </c>
      <c r="J78" s="114"/>
      <c r="K78" s="65" t="s">
        <v>12</v>
      </c>
      <c r="L78" s="116"/>
      <c r="M78" s="64"/>
      <c r="N78" s="64"/>
      <c r="O78" s="64"/>
      <c r="Q78" s="373" t="s">
        <v>187</v>
      </c>
    </row>
    <row r="79" spans="2:17">
      <c r="C79" s="89" t="s">
        <v>9</v>
      </c>
      <c r="D79" s="89"/>
      <c r="E79" s="156">
        <v>0</v>
      </c>
      <c r="F79" s="152">
        <v>0</v>
      </c>
      <c r="G79" s="152">
        <v>0</v>
      </c>
      <c r="H79" s="152">
        <v>0</v>
      </c>
      <c r="I79" s="144">
        <v>0</v>
      </c>
      <c r="J79" s="114"/>
      <c r="K79" s="65" t="s">
        <v>12</v>
      </c>
      <c r="L79" s="116"/>
      <c r="M79" s="64"/>
      <c r="N79" s="64"/>
      <c r="O79" s="64"/>
      <c r="Q79" s="373" t="s">
        <v>188</v>
      </c>
    </row>
    <row r="80" spans="2:17">
      <c r="C80" s="104" t="s">
        <v>110</v>
      </c>
      <c r="D80" s="89"/>
      <c r="E80" s="156">
        <v>0</v>
      </c>
      <c r="F80" s="152">
        <v>0</v>
      </c>
      <c r="G80" s="152">
        <v>0</v>
      </c>
      <c r="H80" s="152">
        <v>0</v>
      </c>
      <c r="I80" s="144">
        <v>0</v>
      </c>
      <c r="J80" s="114"/>
      <c r="K80" s="65" t="s">
        <v>12</v>
      </c>
      <c r="L80" s="116"/>
      <c r="M80" s="64"/>
      <c r="N80" s="64"/>
      <c r="O80" s="64"/>
      <c r="Q80" s="373" t="s">
        <v>202</v>
      </c>
    </row>
    <row r="81" spans="3:17">
      <c r="C81" s="104" t="s">
        <v>111</v>
      </c>
      <c r="D81" s="140">
        <v>0</v>
      </c>
      <c r="E81" s="117">
        <f t="shared" ref="E81:E82" si="44">IF($D81*E80&lt;$L81,$L81, IF($D81*E80&gt;$O81, $O81, $D81*E80))</f>
        <v>0</v>
      </c>
      <c r="F81" s="117">
        <f t="shared" ref="F81:F82" si="45">IF($D81*F80&lt;$L81,$L81, IF($D81*F80&gt;$O81, $O81, $D81*F80))</f>
        <v>0</v>
      </c>
      <c r="G81" s="117">
        <f t="shared" ref="G81:G82" si="46">IF($D81*G80&lt;$L81,$L81, IF($D81*G80&gt;$O81, $O81, $D81*G80))</f>
        <v>0</v>
      </c>
      <c r="H81" s="117">
        <f t="shared" ref="H81:H82" si="47">IF($D81*H80&lt;$L81,$L81, IF($D81*H80&gt;$O81, $O81, $D81*H80))</f>
        <v>0</v>
      </c>
      <c r="I81" s="145">
        <f t="shared" ref="I81:I82" si="48">IF($D81*I80&lt;$L81,$L81, IF($D81*I80&gt;$O81, $O81, $D81*I80))</f>
        <v>0</v>
      </c>
      <c r="J81" s="63"/>
      <c r="K81" s="66" t="s">
        <v>10</v>
      </c>
      <c r="L81" s="87">
        <v>0</v>
      </c>
      <c r="M81" s="67"/>
      <c r="N81" s="118" t="s">
        <v>11</v>
      </c>
      <c r="O81" s="87">
        <v>0</v>
      </c>
      <c r="Q81" s="373" t="s">
        <v>193</v>
      </c>
    </row>
    <row r="82" spans="3:17">
      <c r="C82" s="119" t="s">
        <v>109</v>
      </c>
      <c r="D82" s="157">
        <v>0</v>
      </c>
      <c r="E82" s="117">
        <f t="shared" si="44"/>
        <v>0</v>
      </c>
      <c r="F82" s="117">
        <f t="shared" si="45"/>
        <v>0</v>
      </c>
      <c r="G82" s="117">
        <f t="shared" si="46"/>
        <v>0</v>
      </c>
      <c r="H82" s="117">
        <f t="shared" si="47"/>
        <v>0</v>
      </c>
      <c r="I82" s="148">
        <f t="shared" si="48"/>
        <v>0</v>
      </c>
      <c r="J82" s="63"/>
      <c r="K82" s="66" t="s">
        <v>10</v>
      </c>
      <c r="L82" s="87">
        <v>0</v>
      </c>
      <c r="M82" s="67"/>
      <c r="N82" s="118" t="s">
        <v>11</v>
      </c>
      <c r="O82" s="87">
        <v>0</v>
      </c>
      <c r="Q82" s="373" t="s">
        <v>189</v>
      </c>
    </row>
    <row r="83" spans="3:17" ht="16.5" thickBot="1">
      <c r="C83" s="88" t="s">
        <v>123</v>
      </c>
      <c r="D83" s="158">
        <f>1-SUM(D82:D82)</f>
        <v>1</v>
      </c>
      <c r="E83" s="68">
        <f t="shared" ref="E83:I83" si="49">E81-SUM(E82:E82)</f>
        <v>0</v>
      </c>
      <c r="F83" s="68">
        <f t="shared" si="49"/>
        <v>0</v>
      </c>
      <c r="G83" s="68">
        <f t="shared" si="49"/>
        <v>0</v>
      </c>
      <c r="H83" s="68">
        <f t="shared" si="49"/>
        <v>0</v>
      </c>
      <c r="I83" s="149">
        <f t="shared" si="49"/>
        <v>0</v>
      </c>
      <c r="J83" s="114"/>
      <c r="K83" s="64"/>
      <c r="L83" s="64"/>
      <c r="M83" s="64"/>
      <c r="N83" s="64"/>
      <c r="O83" s="64"/>
      <c r="Q83" s="373" t="s">
        <v>200</v>
      </c>
    </row>
    <row r="84" spans="3:17" ht="16.5" thickTop="1"/>
    <row r="88" spans="3:17">
      <c r="C88" s="381" t="s">
        <v>120</v>
      </c>
      <c r="D88" s="382"/>
      <c r="E88" s="383"/>
    </row>
    <row r="89" spans="3:17">
      <c r="C89" s="174" t="s">
        <v>119</v>
      </c>
      <c r="D89" s="175" t="str">
        <f>Introduction!A24</f>
        <v>INR</v>
      </c>
      <c r="E89" s="384" t="str">
        <f>Introduction!B24</f>
        <v>Indian Rupees</v>
      </c>
    </row>
    <row r="90" spans="3:17">
      <c r="C90" s="385" t="s">
        <v>118</v>
      </c>
      <c r="D90" s="386"/>
      <c r="E90" s="387"/>
    </row>
  </sheetData>
  <mergeCells count="1">
    <mergeCell ref="C2:F2"/>
  </mergeCells>
  <pageMargins left="0.75" right="0.75" top="1" bottom="1" header="0.5" footer="0.5"/>
  <pageSetup paperSize="9"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B2:M75"/>
  <sheetViews>
    <sheetView showGridLines="0" zoomScale="90" zoomScaleNormal="90" zoomScalePageLayoutView="90" workbookViewId="0">
      <selection activeCell="K7" sqref="K7:K15"/>
    </sheetView>
  </sheetViews>
  <sheetFormatPr defaultColWidth="11.42578125" defaultRowHeight="12.75" outlineLevelRow="2"/>
  <cols>
    <col min="1" max="1" width="2" customWidth="1"/>
    <col min="2" max="2" width="54.42578125" bestFit="1" customWidth="1"/>
    <col min="3" max="6" width="13.140625" customWidth="1"/>
    <col min="7" max="7" width="13.85546875" customWidth="1"/>
    <col min="8" max="8" width="3.28515625" customWidth="1"/>
    <col min="10" max="10" width="4.85546875" customWidth="1"/>
    <col min="11" max="11" width="86.85546875" customWidth="1"/>
  </cols>
  <sheetData>
    <row r="2" spans="2:13" ht="23.25">
      <c r="B2" s="233" t="s">
        <v>44</v>
      </c>
    </row>
    <row r="4" spans="2:13" s="2" customFormat="1" ht="15.75">
      <c r="B4" s="122"/>
      <c r="C4" s="122"/>
      <c r="D4" s="122"/>
      <c r="E4" s="122"/>
      <c r="F4" s="122"/>
      <c r="G4" s="122"/>
      <c r="H4"/>
      <c r="I4" s="122"/>
      <c r="J4" s="123"/>
      <c r="K4" s="122"/>
      <c r="L4" s="122"/>
      <c r="M4" s="122"/>
    </row>
    <row r="5" spans="2:13" s="2" customFormat="1" ht="18.75">
      <c r="B5" s="440" t="s">
        <v>46</v>
      </c>
      <c r="C5" s="440"/>
      <c r="D5" s="440"/>
      <c r="E5" s="440"/>
      <c r="F5" s="440"/>
      <c r="G5" s="440"/>
      <c r="H5"/>
      <c r="I5" s="122"/>
      <c r="J5" s="123"/>
      <c r="K5" s="122"/>
      <c r="L5" s="122"/>
      <c r="M5" s="122"/>
    </row>
    <row r="6" spans="2:13" s="2" customFormat="1" ht="16.5" thickBot="1">
      <c r="B6" s="122"/>
      <c r="C6" s="122"/>
      <c r="D6" s="122"/>
      <c r="E6" s="122"/>
      <c r="F6" s="122"/>
      <c r="G6" s="122"/>
      <c r="H6"/>
      <c r="I6" s="122"/>
      <c r="J6" s="123"/>
      <c r="K6" s="122"/>
      <c r="L6" s="122"/>
      <c r="M6" s="122"/>
    </row>
    <row r="7" spans="2:13" s="2" customFormat="1" ht="15.75">
      <c r="B7" s="238" t="s">
        <v>171</v>
      </c>
      <c r="C7" s="239" t="str">
        <f>Workings!C66</f>
        <v>Year 1</v>
      </c>
      <c r="D7" s="239" t="str">
        <f>Workings!D66</f>
        <v>Year 2</v>
      </c>
      <c r="E7" s="239" t="str">
        <f>Workings!E66</f>
        <v>Year 3</v>
      </c>
      <c r="F7" s="239" t="str">
        <f>Workings!F66</f>
        <v>Year 4</v>
      </c>
      <c r="G7" s="240" t="str">
        <f>Workings!G66</f>
        <v>Year 5</v>
      </c>
      <c r="H7"/>
      <c r="I7" s="186"/>
      <c r="J7" s="284"/>
      <c r="K7" s="432" t="s">
        <v>258</v>
      </c>
      <c r="L7" s="122"/>
      <c r="M7" s="122"/>
    </row>
    <row r="8" spans="2:13" s="2" customFormat="1" ht="15.75" outlineLevel="1">
      <c r="B8" s="262" t="s">
        <v>205</v>
      </c>
      <c r="C8" s="390">
        <v>1250000</v>
      </c>
      <c r="D8" s="390">
        <v>0</v>
      </c>
      <c r="E8" s="390">
        <v>0</v>
      </c>
      <c r="F8" s="390">
        <v>0</v>
      </c>
      <c r="G8" s="391">
        <v>0</v>
      </c>
      <c r="H8"/>
      <c r="I8" s="186"/>
      <c r="J8" s="284"/>
      <c r="K8" s="433"/>
      <c r="L8" s="122"/>
      <c r="M8" s="122"/>
    </row>
    <row r="9" spans="2:13" s="2" customFormat="1" ht="15.75" outlineLevel="1">
      <c r="B9" s="262" t="s">
        <v>147</v>
      </c>
      <c r="C9" s="390">
        <v>3500000</v>
      </c>
      <c r="D9" s="390">
        <v>0</v>
      </c>
      <c r="E9" s="390">
        <v>0</v>
      </c>
      <c r="F9" s="390">
        <v>0</v>
      </c>
      <c r="G9" s="391">
        <v>0</v>
      </c>
      <c r="H9"/>
      <c r="I9" s="186"/>
      <c r="J9" s="284"/>
      <c r="K9" s="433"/>
      <c r="L9" s="122"/>
      <c r="M9" s="122"/>
    </row>
    <row r="10" spans="2:13" s="2" customFormat="1" ht="15.75" outlineLevel="1">
      <c r="B10" s="262" t="s">
        <v>47</v>
      </c>
      <c r="C10" s="390">
        <v>2500000</v>
      </c>
      <c r="D10" s="390">
        <v>0</v>
      </c>
      <c r="E10" s="390">
        <v>0</v>
      </c>
      <c r="F10" s="390">
        <v>0</v>
      </c>
      <c r="G10" s="391">
        <v>0</v>
      </c>
      <c r="H10"/>
      <c r="I10" s="186"/>
      <c r="J10" s="284"/>
      <c r="K10" s="433"/>
      <c r="L10" s="122"/>
      <c r="M10" s="122"/>
    </row>
    <row r="11" spans="2:13" s="2" customFormat="1" ht="15.75" outlineLevel="1">
      <c r="B11" s="262" t="s">
        <v>48</v>
      </c>
      <c r="C11" s="390">
        <v>2250000</v>
      </c>
      <c r="D11" s="390">
        <v>0</v>
      </c>
      <c r="E11" s="390">
        <v>0</v>
      </c>
      <c r="F11" s="390">
        <v>0</v>
      </c>
      <c r="G11" s="391">
        <v>0</v>
      </c>
      <c r="H11"/>
      <c r="I11" s="186"/>
      <c r="J11" s="284"/>
      <c r="K11" s="433"/>
      <c r="L11" s="122"/>
      <c r="M11" s="122"/>
    </row>
    <row r="12" spans="2:13" s="2" customFormat="1" ht="15.75" outlineLevel="1">
      <c r="B12" s="262" t="s">
        <v>206</v>
      </c>
      <c r="C12" s="390">
        <v>750000</v>
      </c>
      <c r="D12" s="390">
        <v>0</v>
      </c>
      <c r="E12" s="390">
        <v>0</v>
      </c>
      <c r="F12" s="390">
        <v>0</v>
      </c>
      <c r="G12" s="391">
        <v>0</v>
      </c>
      <c r="H12"/>
      <c r="I12" s="186"/>
      <c r="J12" s="284"/>
      <c r="K12" s="433"/>
      <c r="L12" s="122"/>
      <c r="M12" s="122"/>
    </row>
    <row r="13" spans="2:13" s="2" customFormat="1" ht="15.75" outlineLevel="1">
      <c r="B13" s="262" t="s">
        <v>148</v>
      </c>
      <c r="C13" s="390">
        <v>0</v>
      </c>
      <c r="D13" s="390">
        <v>0</v>
      </c>
      <c r="E13" s="390">
        <v>0</v>
      </c>
      <c r="F13" s="390">
        <v>0</v>
      </c>
      <c r="G13" s="391">
        <v>0</v>
      </c>
      <c r="H13"/>
      <c r="I13" s="186"/>
      <c r="J13" s="284"/>
      <c r="K13" s="433"/>
      <c r="L13" s="122"/>
      <c r="M13" s="122"/>
    </row>
    <row r="14" spans="2:13" s="2" customFormat="1" ht="15.75" outlineLevel="1">
      <c r="B14" s="262" t="s">
        <v>207</v>
      </c>
      <c r="C14" s="242">
        <v>0</v>
      </c>
      <c r="D14" s="242">
        <f>SUM(C9:C11)*0.18</f>
        <v>1485000</v>
      </c>
      <c r="E14" s="242">
        <f>D14</f>
        <v>1485000</v>
      </c>
      <c r="F14" s="242">
        <f>E14</f>
        <v>1485000</v>
      </c>
      <c r="G14" s="243">
        <f>F14</f>
        <v>1485000</v>
      </c>
      <c r="H14"/>
      <c r="I14" s="354"/>
      <c r="J14" s="284"/>
      <c r="K14" s="433"/>
      <c r="L14" s="122"/>
      <c r="M14" s="122"/>
    </row>
    <row r="15" spans="2:13" s="2" customFormat="1" ht="15.75" outlineLevel="1">
      <c r="B15" s="262" t="s">
        <v>22</v>
      </c>
      <c r="C15" s="390">
        <v>0</v>
      </c>
      <c r="D15" s="390">
        <v>0</v>
      </c>
      <c r="E15" s="390">
        <v>0</v>
      </c>
      <c r="F15" s="390">
        <v>0</v>
      </c>
      <c r="G15" s="391">
        <v>0</v>
      </c>
      <c r="H15"/>
      <c r="I15" s="186"/>
      <c r="J15" s="284"/>
      <c r="K15" s="434"/>
      <c r="L15" s="122"/>
      <c r="M15" s="122"/>
    </row>
    <row r="16" spans="2:13" s="2" customFormat="1" ht="16.5" thickBot="1">
      <c r="B16" s="244" t="s">
        <v>211</v>
      </c>
      <c r="C16" s="245">
        <f>SUM(C8:C15)</f>
        <v>10250000</v>
      </c>
      <c r="D16" s="245">
        <f>SUM(D8:D15)</f>
        <v>1485000</v>
      </c>
      <c r="E16" s="245">
        <f>SUM(E8:E15)</f>
        <v>1485000</v>
      </c>
      <c r="F16" s="245">
        <f>SUM(F8:F15)</f>
        <v>1485000</v>
      </c>
      <c r="G16" s="246">
        <f>SUM(G8:G15)</f>
        <v>1485000</v>
      </c>
      <c r="H16"/>
      <c r="I16" s="186"/>
      <c r="J16" s="284"/>
      <c r="K16" s="122"/>
      <c r="L16" s="122"/>
      <c r="M16" s="122"/>
    </row>
    <row r="17" spans="2:13" s="2" customFormat="1" ht="16.5" thickBot="1">
      <c r="B17" s="186"/>
      <c r="C17" s="186"/>
      <c r="D17" s="186"/>
      <c r="E17" s="186"/>
      <c r="F17" s="186"/>
      <c r="G17" s="186"/>
      <c r="H17"/>
      <c r="I17" s="186"/>
      <c r="J17" s="284"/>
      <c r="K17" s="122"/>
      <c r="L17" s="122"/>
      <c r="M17" s="122"/>
    </row>
    <row r="18" spans="2:13" s="2" customFormat="1" ht="15.75">
      <c r="B18" s="355" t="s">
        <v>212</v>
      </c>
      <c r="C18" s="356" t="str">
        <f>C7</f>
        <v>Year 1</v>
      </c>
      <c r="D18" s="356" t="str">
        <f>D7</f>
        <v>Year 2</v>
      </c>
      <c r="E18" s="356" t="str">
        <f>E7</f>
        <v>Year 3</v>
      </c>
      <c r="F18" s="356" t="str">
        <f>F7</f>
        <v>Year 4</v>
      </c>
      <c r="G18" s="357" t="str">
        <f>G7</f>
        <v>Year 5</v>
      </c>
      <c r="H18"/>
      <c r="I18" s="186"/>
      <c r="J18" s="284"/>
      <c r="L18" s="122"/>
      <c r="M18" s="122"/>
    </row>
    <row r="19" spans="2:13" s="2" customFormat="1" ht="15.75" outlineLevel="2">
      <c r="B19" s="262"/>
      <c r="C19" s="358"/>
      <c r="D19" s="358"/>
      <c r="E19" s="358"/>
      <c r="F19" s="358"/>
      <c r="G19" s="359"/>
      <c r="H19"/>
      <c r="I19" s="395">
        <v>20</v>
      </c>
      <c r="J19" s="284"/>
      <c r="K19" s="394" t="s">
        <v>241</v>
      </c>
      <c r="L19" s="122"/>
      <c r="M19" s="122"/>
    </row>
    <row r="20" spans="2:13" s="2" customFormat="1" ht="15.75" outlineLevel="2">
      <c r="B20" s="360" t="s">
        <v>71</v>
      </c>
      <c r="C20" s="361"/>
      <c r="D20" s="361"/>
      <c r="E20" s="361"/>
      <c r="F20" s="361"/>
      <c r="G20" s="362"/>
      <c r="H20"/>
      <c r="I20" s="396">
        <v>0.1</v>
      </c>
      <c r="J20" s="284"/>
      <c r="K20" s="392" t="s">
        <v>242</v>
      </c>
      <c r="L20" s="122"/>
      <c r="M20" s="122"/>
    </row>
    <row r="21" spans="2:13" s="2" customFormat="1" ht="15.75" outlineLevel="2">
      <c r="B21" s="363" t="s">
        <v>233</v>
      </c>
      <c r="C21" s="390">
        <f>3500000</f>
        <v>3500000</v>
      </c>
      <c r="D21" s="242">
        <f>C21*(1+$I$20)</f>
        <v>3850000.0000000005</v>
      </c>
      <c r="E21" s="242">
        <f>D21*(1+$I$20)</f>
        <v>4235000.0000000009</v>
      </c>
      <c r="F21" s="242">
        <f>E21*(1+$I$20)</f>
        <v>4658500.0000000019</v>
      </c>
      <c r="G21" s="243">
        <f>F21*(1+$I$20)</f>
        <v>5124350.0000000028</v>
      </c>
      <c r="H21"/>
      <c r="I21" s="186"/>
      <c r="J21" s="284"/>
      <c r="K21" s="394" t="s">
        <v>244</v>
      </c>
      <c r="L21" s="122"/>
      <c r="M21" s="122"/>
    </row>
    <row r="22" spans="2:13" s="2" customFormat="1" ht="15.75" outlineLevel="2">
      <c r="B22" s="363" t="s">
        <v>149</v>
      </c>
      <c r="C22" s="242">
        <f>((((ROUNDUP((Users!E29/(($I$19*3)*12)),0))))*$I$22)</f>
        <v>72000</v>
      </c>
      <c r="D22" s="242">
        <f>((((ROUNDUP((Users!F29/(($I$19*3)*12)),0))))*$I$22)*(1+$I$20)</f>
        <v>79200</v>
      </c>
      <c r="E22" s="242">
        <f>((((ROUNDUP((Users!G29/(($I$19*3)*12)),0))))*$I$22)*(1+$I$20)</f>
        <v>79200</v>
      </c>
      <c r="F22" s="242">
        <f>((((ROUNDUP((Users!H29/(($I$19*3)*12)),0))))*$I$22)*(1+$I$20)</f>
        <v>158400</v>
      </c>
      <c r="G22" s="242">
        <f>((((ROUNDUP((Users!I29/(($I$19*3)*12)),0))))*$I$22)*(1+$I$20)</f>
        <v>396000.00000000006</v>
      </c>
      <c r="H22"/>
      <c r="I22" s="397">
        <v>72000</v>
      </c>
      <c r="J22" s="284"/>
      <c r="K22" s="394" t="s">
        <v>243</v>
      </c>
      <c r="L22" s="122"/>
      <c r="M22" s="122"/>
    </row>
    <row r="23" spans="2:13" s="2" customFormat="1" ht="15.75" outlineLevel="2">
      <c r="B23" s="363" t="s">
        <v>150</v>
      </c>
      <c r="C23" s="242">
        <f>(ROUNDUP((Users!E29/($I$19*12)),0))*$I$23</f>
        <v>300000</v>
      </c>
      <c r="D23" s="242">
        <f>((ROUNDUP((Users!F29/($I$19*12)),0))*$I$23)*(1+$I$20)</f>
        <v>330000</v>
      </c>
      <c r="E23" s="242">
        <f>((ROUNDUP((Users!G29/($I$19*12)),0))*$I$23)*(1+$I$20)</f>
        <v>660000</v>
      </c>
      <c r="F23" s="242">
        <f>((ROUNDUP((Users!H29/($I$19*12)),0))*$I$23)*(1+$I$20)</f>
        <v>1650000.0000000002</v>
      </c>
      <c r="G23" s="242">
        <f>((ROUNDUP((Users!I29/($I$19*12)),0))*$I$23)*(1+$I$20)</f>
        <v>4290000</v>
      </c>
      <c r="H23"/>
      <c r="I23" s="397">
        <v>300000</v>
      </c>
      <c r="J23" s="284"/>
      <c r="K23" s="394" t="s">
        <v>245</v>
      </c>
      <c r="L23" s="122"/>
      <c r="M23" s="122"/>
    </row>
    <row r="24" spans="2:13" s="2" customFormat="1" ht="15.75" outlineLevel="2">
      <c r="B24" s="364" t="s">
        <v>71</v>
      </c>
      <c r="C24" s="365">
        <f>(C21+(C22+C23))</f>
        <v>3872000</v>
      </c>
      <c r="D24" s="365">
        <f t="shared" ref="D24:G24" si="0">(D21+(D22+D23))</f>
        <v>4259200</v>
      </c>
      <c r="E24" s="365">
        <f t="shared" si="0"/>
        <v>4974200.0000000009</v>
      </c>
      <c r="F24" s="365">
        <f t="shared" si="0"/>
        <v>6466900.0000000019</v>
      </c>
      <c r="G24" s="365">
        <f t="shared" si="0"/>
        <v>9810350.0000000037</v>
      </c>
      <c r="H24"/>
      <c r="I24" s="186"/>
      <c r="J24" s="284"/>
      <c r="K24" s="122"/>
      <c r="L24" s="122"/>
      <c r="M24" s="122"/>
    </row>
    <row r="25" spans="2:13" s="2" customFormat="1" ht="15.75" outlineLevel="2">
      <c r="B25" s="262"/>
      <c r="C25" s="358"/>
      <c r="D25" s="358"/>
      <c r="E25" s="358"/>
      <c r="F25" s="358"/>
      <c r="G25" s="359"/>
      <c r="H25"/>
      <c r="I25" s="186"/>
      <c r="J25" s="284"/>
      <c r="K25" s="122"/>
      <c r="L25" s="122"/>
      <c r="M25" s="122"/>
    </row>
    <row r="26" spans="2:13" s="2" customFormat="1" ht="15.75" outlineLevel="2">
      <c r="B26" s="360" t="s">
        <v>151</v>
      </c>
      <c r="C26" s="361"/>
      <c r="D26" s="361"/>
      <c r="E26" s="361"/>
      <c r="F26" s="361"/>
      <c r="G26" s="362"/>
      <c r="H26"/>
      <c r="I26" s="393"/>
      <c r="J26" s="284"/>
      <c r="K26" s="122"/>
      <c r="L26" s="122"/>
      <c r="M26" s="122"/>
    </row>
    <row r="27" spans="2:13" s="2" customFormat="1" ht="24" outlineLevel="2">
      <c r="B27" s="367" t="s">
        <v>58</v>
      </c>
      <c r="C27" s="390">
        <v>500000</v>
      </c>
      <c r="D27" s="390">
        <v>500000</v>
      </c>
      <c r="E27" s="390">
        <f>45375*Users!G22</f>
        <v>589875</v>
      </c>
      <c r="F27" s="390">
        <f>45375*Users!H22</f>
        <v>635250</v>
      </c>
      <c r="G27" s="391">
        <f>45375*Users!I22</f>
        <v>680625</v>
      </c>
      <c r="H27"/>
      <c r="I27" s="398"/>
      <c r="J27" s="284"/>
      <c r="K27" s="394" t="s">
        <v>246</v>
      </c>
      <c r="L27" s="122"/>
      <c r="M27" s="122"/>
    </row>
    <row r="28" spans="2:13" s="2" customFormat="1" ht="15.75" outlineLevel="2">
      <c r="B28" s="367" t="s">
        <v>75</v>
      </c>
      <c r="C28" s="242">
        <f>$I$28*'Business Case'!C17</f>
        <v>50000</v>
      </c>
      <c r="D28" s="242">
        <f>$I$28*'Business Case'!D17</f>
        <v>166666.66666666666</v>
      </c>
      <c r="E28" s="242">
        <f>$I$28*'Business Case'!E17</f>
        <v>600000</v>
      </c>
      <c r="F28" s="242">
        <f>$I$28*'Business Case'!F17</f>
        <v>2000000</v>
      </c>
      <c r="G28" s="242">
        <f>$I$28*'Business Case'!G17</f>
        <v>6000000</v>
      </c>
      <c r="H28"/>
      <c r="I28" s="397">
        <v>2000</v>
      </c>
      <c r="J28" s="284"/>
      <c r="K28" s="375" t="s">
        <v>250</v>
      </c>
      <c r="L28" s="122"/>
      <c r="M28" s="122"/>
    </row>
    <row r="29" spans="2:13" s="2" customFormat="1" ht="24" outlineLevel="2">
      <c r="B29" s="367" t="s">
        <v>152</v>
      </c>
      <c r="C29" s="242">
        <f>$I$29*Users!C22</f>
        <v>750000</v>
      </c>
      <c r="D29" s="242">
        <f>$I$29*Users!D22</f>
        <v>0</v>
      </c>
      <c r="E29" s="242">
        <f>$I$29*Users!E22</f>
        <v>825000</v>
      </c>
      <c r="F29" s="242">
        <f>$I$29*Users!F22</f>
        <v>900000</v>
      </c>
      <c r="G29" s="242">
        <f>$I$29*Users!G22</f>
        <v>975000</v>
      </c>
      <c r="H29"/>
      <c r="I29" s="397">
        <v>75000</v>
      </c>
      <c r="J29" s="284"/>
      <c r="K29" s="375" t="s">
        <v>247</v>
      </c>
      <c r="L29" s="122"/>
      <c r="M29" s="122"/>
    </row>
    <row r="30" spans="2:13" s="2" customFormat="1" ht="24" outlineLevel="2">
      <c r="B30" s="367" t="s">
        <v>153</v>
      </c>
      <c r="C30" s="242">
        <f>Users!E30*$I$30</f>
        <v>65000</v>
      </c>
      <c r="D30" s="242">
        <f>Users!F30*$I$30</f>
        <v>210000</v>
      </c>
      <c r="E30" s="242">
        <f>Users!G30*$I$30</f>
        <v>750000</v>
      </c>
      <c r="F30" s="242">
        <f>Users!H30*$I$30</f>
        <v>2500000</v>
      </c>
      <c r="G30" s="242">
        <f>Users!I30*$I$30</f>
        <v>7500000</v>
      </c>
      <c r="H30"/>
      <c r="I30" s="397">
        <v>5000</v>
      </c>
      <c r="J30" s="284"/>
      <c r="K30" s="375" t="s">
        <v>248</v>
      </c>
      <c r="L30" s="122"/>
      <c r="M30" s="122"/>
    </row>
    <row r="31" spans="2:13" s="2" customFormat="1" ht="15.75" outlineLevel="2">
      <c r="B31" s="364" t="s">
        <v>76</v>
      </c>
      <c r="C31" s="365">
        <f>SUM(C27:C30)</f>
        <v>1365000</v>
      </c>
      <c r="D31" s="365">
        <f>SUM(D27:D30)</f>
        <v>876666.66666666663</v>
      </c>
      <c r="E31" s="365">
        <f>SUM(E27:E30)</f>
        <v>2764875</v>
      </c>
      <c r="F31" s="365">
        <f>SUM(F27:F30)</f>
        <v>6035250</v>
      </c>
      <c r="G31" s="366">
        <f>SUM(G27:G30)</f>
        <v>15155625</v>
      </c>
      <c r="H31"/>
      <c r="I31" s="186"/>
      <c r="J31" s="284"/>
      <c r="K31" s="122"/>
      <c r="L31" s="122"/>
      <c r="M31" s="122"/>
    </row>
    <row r="32" spans="2:13" s="2" customFormat="1" ht="15.75" outlineLevel="2">
      <c r="B32" s="262"/>
      <c r="C32" s="242"/>
      <c r="D32" s="242"/>
      <c r="E32" s="242"/>
      <c r="F32" s="242"/>
      <c r="G32" s="243"/>
      <c r="H32"/>
      <c r="I32" s="186"/>
      <c r="J32" s="284"/>
      <c r="K32" s="122"/>
      <c r="L32" s="122"/>
      <c r="M32" s="122"/>
    </row>
    <row r="33" spans="2:13" s="2" customFormat="1" ht="15.75" outlineLevel="2">
      <c r="B33" s="360" t="s">
        <v>154</v>
      </c>
      <c r="C33" s="361"/>
      <c r="D33" s="361"/>
      <c r="E33" s="361"/>
      <c r="F33" s="361"/>
      <c r="G33" s="362"/>
      <c r="H33"/>
      <c r="I33" s="186"/>
      <c r="J33" s="284"/>
      <c r="K33" s="122"/>
      <c r="L33" s="122"/>
      <c r="M33" s="122"/>
    </row>
    <row r="34" spans="2:13" s="2" customFormat="1" ht="15.75" outlineLevel="2">
      <c r="B34" s="367" t="s">
        <v>155</v>
      </c>
      <c r="C34" s="242">
        <f>$I$34*(Users!E22)</f>
        <v>330000</v>
      </c>
      <c r="D34" s="242">
        <f>$I$34*(Users!F22)</f>
        <v>360000</v>
      </c>
      <c r="E34" s="242">
        <f>$I$34*(Users!G22)</f>
        <v>390000</v>
      </c>
      <c r="F34" s="242">
        <f>$I$34*(Users!H22)</f>
        <v>420000</v>
      </c>
      <c r="G34" s="242">
        <f>$I$34*(Users!I22)</f>
        <v>450000</v>
      </c>
      <c r="H34"/>
      <c r="I34" s="397">
        <v>30000</v>
      </c>
      <c r="J34" s="284"/>
      <c r="K34" s="373" t="s">
        <v>249</v>
      </c>
      <c r="L34" s="122"/>
      <c r="M34" s="122"/>
    </row>
    <row r="35" spans="2:13" s="2" customFormat="1" ht="15.75" outlineLevel="2">
      <c r="B35" s="367" t="s">
        <v>156</v>
      </c>
      <c r="C35" s="242">
        <f>$I$35*'Business Case'!C17</f>
        <v>125000</v>
      </c>
      <c r="D35" s="242">
        <f>$I$35*'Business Case'!D17</f>
        <v>416666.66666666663</v>
      </c>
      <c r="E35" s="242">
        <f>$I$35*'Business Case'!E17</f>
        <v>1500000</v>
      </c>
      <c r="F35" s="242">
        <f>$I$35*'Business Case'!F17</f>
        <v>5000000</v>
      </c>
      <c r="G35" s="242">
        <f>$I$35*'Business Case'!G17</f>
        <v>15000000</v>
      </c>
      <c r="H35"/>
      <c r="I35" s="397">
        <v>5000</v>
      </c>
      <c r="J35" s="284"/>
      <c r="K35" s="373" t="s">
        <v>251</v>
      </c>
      <c r="L35" s="122"/>
      <c r="M35" s="122"/>
    </row>
    <row r="36" spans="2:13" s="2" customFormat="1" ht="15.75" outlineLevel="2">
      <c r="B36" s="364" t="s">
        <v>57</v>
      </c>
      <c r="C36" s="365">
        <f>C33+C34+C35</f>
        <v>455000</v>
      </c>
      <c r="D36" s="365">
        <f>D33+D34+D35</f>
        <v>776666.66666666663</v>
      </c>
      <c r="E36" s="365">
        <f>E33+E34+E35</f>
        <v>1890000</v>
      </c>
      <c r="F36" s="365">
        <f>F33+F34+F35</f>
        <v>5420000</v>
      </c>
      <c r="G36" s="366">
        <f>G33+G34+G35</f>
        <v>15450000</v>
      </c>
      <c r="H36"/>
      <c r="I36" s="186"/>
      <c r="J36" s="284"/>
      <c r="K36" s="122"/>
      <c r="L36" s="122"/>
      <c r="M36" s="122"/>
    </row>
    <row r="37" spans="2:13" s="2" customFormat="1" ht="15.75" outlineLevel="2">
      <c r="B37" s="368"/>
      <c r="C37" s="242"/>
      <c r="D37" s="242"/>
      <c r="E37" s="242"/>
      <c r="F37" s="242"/>
      <c r="G37" s="243"/>
      <c r="H37"/>
      <c r="I37" s="186"/>
      <c r="J37" s="284"/>
      <c r="K37" s="122"/>
      <c r="L37" s="122"/>
      <c r="M37" s="122"/>
    </row>
    <row r="38" spans="2:13" s="2" customFormat="1" ht="15.75" outlineLevel="2">
      <c r="B38" s="360" t="s">
        <v>159</v>
      </c>
      <c r="C38" s="361"/>
      <c r="D38" s="361"/>
      <c r="E38" s="361"/>
      <c r="F38" s="361"/>
      <c r="G38" s="362"/>
      <c r="H38"/>
      <c r="I38" s="186"/>
      <c r="J38" s="284"/>
      <c r="K38" s="122"/>
      <c r="L38" s="122"/>
      <c r="M38" s="122"/>
    </row>
    <row r="39" spans="2:13" s="2" customFormat="1" ht="15.75" outlineLevel="2">
      <c r="B39" s="367" t="s">
        <v>157</v>
      </c>
      <c r="C39" s="242">
        <f>(ROUNDUP((Users!E29/($I$19*12)),0))*($I$39*12)</f>
        <v>42000</v>
      </c>
      <c r="D39" s="242">
        <f>(ROUNDUP((Users!F29/($I$19*12)),0))*($I$39*12)</f>
        <v>42000</v>
      </c>
      <c r="E39" s="242">
        <f>(ROUNDUP((Users!G29/($I$19*12)),0))*($I$39*12)</f>
        <v>84000</v>
      </c>
      <c r="F39" s="242">
        <f>(ROUNDUP((Users!H29/($I$19*12)),0))*($I$39*12)</f>
        <v>210000</v>
      </c>
      <c r="G39" s="242">
        <f>(ROUNDUP((Users!I29/($I$19*12)),0))*($I$39*12)</f>
        <v>546000</v>
      </c>
      <c r="H39"/>
      <c r="I39" s="397">
        <v>3500</v>
      </c>
      <c r="J39" s="284"/>
      <c r="K39" s="373" t="s">
        <v>252</v>
      </c>
      <c r="L39" s="122"/>
      <c r="M39" s="122"/>
    </row>
    <row r="40" spans="2:13" s="2" customFormat="1" ht="15.75" outlineLevel="2">
      <c r="B40" s="367" t="s">
        <v>158</v>
      </c>
      <c r="C40" s="242">
        <f>I40</f>
        <v>150000</v>
      </c>
      <c r="D40" s="242">
        <f>$I$40*2</f>
        <v>300000</v>
      </c>
      <c r="E40" s="242">
        <f t="shared" ref="E40:G40" si="1">$I$40*2</f>
        <v>300000</v>
      </c>
      <c r="F40" s="242">
        <f t="shared" si="1"/>
        <v>300000</v>
      </c>
      <c r="G40" s="242">
        <f t="shared" si="1"/>
        <v>300000</v>
      </c>
      <c r="H40"/>
      <c r="I40" s="397">
        <v>150000</v>
      </c>
      <c r="J40" s="284"/>
      <c r="K40" s="373" t="s">
        <v>234</v>
      </c>
      <c r="L40" s="122"/>
      <c r="M40" s="122"/>
    </row>
    <row r="41" spans="2:13" s="2" customFormat="1" ht="15.75" outlineLevel="2">
      <c r="B41" s="369" t="s">
        <v>160</v>
      </c>
      <c r="C41" s="365">
        <f>SUM(C39:C40)</f>
        <v>192000</v>
      </c>
      <c r="D41" s="365">
        <f>SUM(D39:D40)</f>
        <v>342000</v>
      </c>
      <c r="E41" s="365">
        <f>SUM(E39:E40)</f>
        <v>384000</v>
      </c>
      <c r="F41" s="365">
        <f>SUM(F39:F40)</f>
        <v>510000</v>
      </c>
      <c r="G41" s="366">
        <f>SUM(G39:G40)</f>
        <v>846000</v>
      </c>
      <c r="H41"/>
      <c r="I41" s="186"/>
      <c r="J41" s="284"/>
      <c r="K41" s="122"/>
      <c r="L41" s="122"/>
      <c r="M41" s="122"/>
    </row>
    <row r="42" spans="2:13" s="2" customFormat="1" ht="15.75" outlineLevel="2">
      <c r="B42" s="262"/>
      <c r="C42" s="242"/>
      <c r="D42" s="242"/>
      <c r="E42" s="242"/>
      <c r="F42" s="242"/>
      <c r="G42" s="243"/>
      <c r="H42"/>
      <c r="I42" s="186"/>
      <c r="J42" s="284"/>
      <c r="K42" s="122"/>
      <c r="L42" s="122"/>
      <c r="M42" s="122"/>
    </row>
    <row r="43" spans="2:13" s="2" customFormat="1" ht="16.5" thickBot="1">
      <c r="B43" s="244" t="s">
        <v>213</v>
      </c>
      <c r="C43" s="245">
        <f>C24+C31+C30+C36+C41</f>
        <v>5949000</v>
      </c>
      <c r="D43" s="245">
        <f>D24+D31+D30+D36+D41</f>
        <v>6464533.333333334</v>
      </c>
      <c r="E43" s="245">
        <f>E24+E31+E30+E36+E41</f>
        <v>10763075</v>
      </c>
      <c r="F43" s="245">
        <f>F24+F31+F30+F36+F41</f>
        <v>20932150</v>
      </c>
      <c r="G43" s="246">
        <f>G24+G31+G30+G36+G41</f>
        <v>48761975</v>
      </c>
      <c r="H43"/>
      <c r="I43" s="186"/>
      <c r="J43" s="284"/>
      <c r="K43" s="122"/>
      <c r="L43" s="122"/>
      <c r="M43" s="122"/>
    </row>
    <row r="44" spans="2:13" s="2" customFormat="1" ht="15.75">
      <c r="B44" s="370"/>
      <c r="C44" s="371"/>
      <c r="D44" s="371"/>
      <c r="E44" s="372"/>
      <c r="F44" s="372"/>
      <c r="G44" s="372"/>
      <c r="H44"/>
      <c r="I44" s="186"/>
      <c r="J44" s="284"/>
      <c r="K44" s="122"/>
      <c r="L44" s="122"/>
      <c r="M44" s="122"/>
    </row>
    <row r="49" spans="2:13" s="1" customFormat="1" ht="18.75">
      <c r="B49" s="440" t="s">
        <v>208</v>
      </c>
      <c r="C49" s="440"/>
      <c r="D49" s="440"/>
      <c r="E49" s="440"/>
      <c r="F49" s="440"/>
      <c r="G49" s="440"/>
      <c r="H49"/>
      <c r="I49"/>
      <c r="J49" s="123"/>
      <c r="K49" s="122"/>
      <c r="L49" s="122"/>
      <c r="M49" s="123"/>
    </row>
    <row r="50" spans="2:13" s="1" customFormat="1" ht="16.5" thickBot="1">
      <c r="B50"/>
      <c r="C50"/>
      <c r="D50"/>
      <c r="E50"/>
      <c r="F50"/>
      <c r="G50"/>
      <c r="H50"/>
      <c r="I50"/>
      <c r="J50" s="123"/>
      <c r="K50" s="122"/>
      <c r="L50" s="122"/>
      <c r="M50" s="123"/>
    </row>
    <row r="51" spans="2:13" s="1" customFormat="1" ht="15.75">
      <c r="B51" s="238" t="s">
        <v>43</v>
      </c>
      <c r="C51" s="239" t="str">
        <f>'Business Case'!C5</f>
        <v>Year 1</v>
      </c>
      <c r="D51" s="239" t="str">
        <f>'Business Case'!D5</f>
        <v>Year 2</v>
      </c>
      <c r="E51" s="239" t="str">
        <f>'Business Case'!E5</f>
        <v>Year 3</v>
      </c>
      <c r="F51" s="239" t="str">
        <f>'Business Case'!F5</f>
        <v>Year 4</v>
      </c>
      <c r="G51" s="240" t="str">
        <f>'Business Case'!G5</f>
        <v>Year 5</v>
      </c>
      <c r="H51"/>
      <c r="J51" s="123"/>
      <c r="K51" s="432" t="s">
        <v>228</v>
      </c>
      <c r="L51" s="122"/>
      <c r="M51" s="123"/>
    </row>
    <row r="52" spans="2:13" s="2" customFormat="1" ht="15.75">
      <c r="B52" s="241" t="s">
        <v>86</v>
      </c>
      <c r="C52" s="236">
        <v>0.05</v>
      </c>
      <c r="D52" s="236">
        <v>0.1</v>
      </c>
      <c r="E52" s="236">
        <v>0.15</v>
      </c>
      <c r="F52" s="236">
        <v>0.2</v>
      </c>
      <c r="G52" s="236">
        <v>0.25</v>
      </c>
      <c r="H52"/>
      <c r="I52" s="122"/>
      <c r="J52" s="123"/>
      <c r="K52" s="433"/>
      <c r="L52" s="122"/>
      <c r="M52" s="122"/>
    </row>
    <row r="53" spans="2:13" s="2" customFormat="1" ht="15.75">
      <c r="B53" s="241" t="s">
        <v>23</v>
      </c>
      <c r="C53" s="237">
        <v>300000</v>
      </c>
      <c r="D53" s="242">
        <f>C53*(1+$I53)</f>
        <v>330000</v>
      </c>
      <c r="E53" s="242">
        <f>D53*(1+$I53)</f>
        <v>363000.00000000006</v>
      </c>
      <c r="F53" s="242">
        <f>E53*(1+$I53)</f>
        <v>399300.00000000012</v>
      </c>
      <c r="G53" s="243">
        <f>F53*(1+$I53)</f>
        <v>439230.00000000017</v>
      </c>
      <c r="H53"/>
      <c r="I53" s="141">
        <v>0.1</v>
      </c>
      <c r="J53" s="124"/>
      <c r="K53" s="433"/>
      <c r="L53" s="122"/>
      <c r="M53" s="122"/>
    </row>
    <row r="54" spans="2:13" s="2" customFormat="1" ht="15.75">
      <c r="B54" s="241" t="s">
        <v>25</v>
      </c>
      <c r="C54" s="237">
        <v>3</v>
      </c>
      <c r="D54" s="237">
        <v>3</v>
      </c>
      <c r="E54" s="237">
        <v>3</v>
      </c>
      <c r="F54" s="237">
        <v>3</v>
      </c>
      <c r="G54" s="237">
        <v>3</v>
      </c>
      <c r="H54"/>
      <c r="I54" s="122"/>
      <c r="J54" s="124"/>
      <c r="K54" s="433"/>
      <c r="L54" s="122"/>
      <c r="M54" s="122"/>
    </row>
    <row r="55" spans="2:13" s="2" customFormat="1" ht="15.75">
      <c r="B55" s="241" t="s">
        <v>24</v>
      </c>
      <c r="C55" s="141">
        <v>0.2</v>
      </c>
      <c r="D55" s="141">
        <v>0.2</v>
      </c>
      <c r="E55" s="141">
        <v>0.2</v>
      </c>
      <c r="F55" s="141">
        <v>0.2</v>
      </c>
      <c r="G55" s="141">
        <v>0.2</v>
      </c>
      <c r="H55"/>
      <c r="I55" s="122"/>
      <c r="J55" s="124"/>
      <c r="K55" s="433"/>
      <c r="L55" s="122"/>
      <c r="M55" s="122"/>
    </row>
    <row r="56" spans="2:13" s="2" customFormat="1" ht="16.5" thickBot="1">
      <c r="B56" s="244" t="s">
        <v>26</v>
      </c>
      <c r="C56" s="245">
        <f>C52*'Business Case'!C18*C53*(C54/12)*C55</f>
        <v>9750</v>
      </c>
      <c r="D56" s="245">
        <f>D52*'Business Case'!D18*D53*(D54/12)*D55</f>
        <v>69300</v>
      </c>
      <c r="E56" s="245">
        <f>E52*'Business Case'!E18*E53*(E54/12)*E55</f>
        <v>408375.00000000006</v>
      </c>
      <c r="F56" s="245">
        <f>F52*'Business Case'!F18*F53*(F54/12)*F55</f>
        <v>1996500.0000000009</v>
      </c>
      <c r="G56" s="246">
        <f>G52*'Business Case'!G18*G53*(G54/12)*G55</f>
        <v>8235562.5000000037</v>
      </c>
      <c r="H56"/>
      <c r="I56" s="122"/>
      <c r="J56" s="123"/>
      <c r="K56" s="434"/>
      <c r="L56" s="122"/>
      <c r="M56" s="122"/>
    </row>
    <row r="57" spans="2:13" s="1" customFormat="1" ht="16.5" thickBot="1">
      <c r="B57" s="186"/>
      <c r="C57" s="186"/>
      <c r="D57" s="186"/>
      <c r="E57" s="186"/>
      <c r="F57" s="186"/>
      <c r="G57" s="186"/>
      <c r="H57"/>
      <c r="I57" s="122"/>
      <c r="J57" s="122"/>
      <c r="K57" s="122"/>
      <c r="L57" s="122"/>
      <c r="M57" s="122"/>
    </row>
    <row r="58" spans="2:13" s="2" customFormat="1" ht="15.75">
      <c r="B58" s="238" t="s">
        <v>69</v>
      </c>
      <c r="C58" s="239" t="str">
        <f>'Business Case'!C5</f>
        <v>Year 1</v>
      </c>
      <c r="D58" s="239" t="str">
        <f>'Business Case'!D5</f>
        <v>Year 2</v>
      </c>
      <c r="E58" s="239" t="str">
        <f>'Business Case'!E5</f>
        <v>Year 3</v>
      </c>
      <c r="F58" s="239" t="str">
        <f>'Business Case'!F5</f>
        <v>Year 4</v>
      </c>
      <c r="G58" s="240" t="str">
        <f>'Business Case'!G5</f>
        <v>Year 5</v>
      </c>
      <c r="H58"/>
      <c r="I58" s="122"/>
      <c r="J58" s="123"/>
      <c r="K58" s="432" t="s">
        <v>229</v>
      </c>
      <c r="L58" s="122"/>
      <c r="M58" s="122"/>
    </row>
    <row r="59" spans="2:13" s="2" customFormat="1" ht="15.75">
      <c r="B59" s="247" t="s">
        <v>68</v>
      </c>
      <c r="C59" s="236">
        <v>0.03</v>
      </c>
      <c r="D59" s="236">
        <v>0.03</v>
      </c>
      <c r="E59" s="236">
        <v>0.03</v>
      </c>
      <c r="F59" s="236">
        <v>0.03</v>
      </c>
      <c r="G59" s="236">
        <v>0.03</v>
      </c>
      <c r="H59"/>
      <c r="I59" s="122"/>
      <c r="J59" s="123"/>
      <c r="K59" s="433"/>
      <c r="L59" s="122"/>
      <c r="M59" s="122"/>
    </row>
    <row r="60" spans="2:13" s="2" customFormat="1" ht="15.75">
      <c r="B60" s="248" t="s">
        <v>87</v>
      </c>
      <c r="C60" s="236">
        <v>0.8</v>
      </c>
      <c r="D60" s="236">
        <v>0.8</v>
      </c>
      <c r="E60" s="236">
        <v>0.8</v>
      </c>
      <c r="F60" s="236">
        <v>0.8</v>
      </c>
      <c r="G60" s="236">
        <v>0.8</v>
      </c>
      <c r="H60"/>
      <c r="I60" s="121"/>
      <c r="J60" s="11"/>
      <c r="K60" s="433"/>
      <c r="L60" s="122"/>
      <c r="M60" s="122"/>
    </row>
    <row r="61" spans="2:13" s="2" customFormat="1" ht="15.75">
      <c r="B61" s="249" t="s">
        <v>15</v>
      </c>
      <c r="C61" s="242">
        <v>500</v>
      </c>
      <c r="D61" s="242">
        <v>500</v>
      </c>
      <c r="E61" s="242">
        <v>500</v>
      </c>
      <c r="F61" s="242">
        <v>500</v>
      </c>
      <c r="G61" s="243">
        <v>500</v>
      </c>
      <c r="H61"/>
      <c r="I61" s="122"/>
      <c r="J61" s="123"/>
      <c r="K61" s="433"/>
      <c r="L61" s="122"/>
      <c r="M61" s="122"/>
    </row>
    <row r="62" spans="2:13" s="2" customFormat="1" ht="15.75">
      <c r="B62" s="250" t="s">
        <v>17</v>
      </c>
      <c r="C62" s="251">
        <f>C61*C$59</f>
        <v>15</v>
      </c>
      <c r="D62" s="251">
        <f>D61*D$59</f>
        <v>15</v>
      </c>
      <c r="E62" s="251">
        <f>E61*E$59</f>
        <v>15</v>
      </c>
      <c r="F62" s="251">
        <f>F61*F$59</f>
        <v>15</v>
      </c>
      <c r="G62" s="252">
        <f>G61*G$59</f>
        <v>15</v>
      </c>
      <c r="H62"/>
      <c r="I62" s="122"/>
      <c r="J62" s="123"/>
      <c r="K62" s="433"/>
      <c r="L62" s="122"/>
      <c r="M62" s="122"/>
    </row>
    <row r="63" spans="2:13" s="2" customFormat="1" ht="15.75">
      <c r="B63" s="253" t="s">
        <v>16</v>
      </c>
      <c r="C63" s="254">
        <v>2500</v>
      </c>
      <c r="D63" s="254">
        <f>C63</f>
        <v>2500</v>
      </c>
      <c r="E63" s="254">
        <f>D63</f>
        <v>2500</v>
      </c>
      <c r="F63" s="254">
        <f>E63</f>
        <v>2500</v>
      </c>
      <c r="G63" s="255">
        <f>F63</f>
        <v>2500</v>
      </c>
      <c r="H63"/>
      <c r="I63" s="122"/>
      <c r="J63" s="123"/>
      <c r="K63" s="433"/>
      <c r="L63" s="122"/>
      <c r="M63" s="122"/>
    </row>
    <row r="64" spans="2:13" s="2" customFormat="1" ht="16.5" thickBot="1">
      <c r="B64" s="256" t="s">
        <v>18</v>
      </c>
      <c r="C64" s="257">
        <f>C63*C$59*C$60</f>
        <v>60</v>
      </c>
      <c r="D64" s="257">
        <f>D63*D$59*D$60</f>
        <v>60</v>
      </c>
      <c r="E64" s="257">
        <f>E63*E$59*E$60</f>
        <v>60</v>
      </c>
      <c r="F64" s="257">
        <f>F63*F$59*F$60</f>
        <v>60</v>
      </c>
      <c r="G64" s="258">
        <f>G63*G$59*G$60</f>
        <v>60</v>
      </c>
      <c r="H64"/>
      <c r="I64" s="122"/>
      <c r="J64" s="123"/>
      <c r="K64" s="434"/>
      <c r="L64" s="122"/>
      <c r="M64" s="122"/>
    </row>
    <row r="65" spans="2:13" s="2" customFormat="1" ht="16.5" thickBot="1">
      <c r="B65" s="186"/>
      <c r="C65" s="186"/>
      <c r="D65" s="186"/>
      <c r="E65" s="186"/>
      <c r="F65" s="186"/>
      <c r="G65" s="186"/>
      <c r="H65"/>
      <c r="I65" s="122"/>
      <c r="J65" s="123"/>
      <c r="K65" s="122"/>
      <c r="L65" s="122"/>
      <c r="M65" s="122"/>
    </row>
    <row r="66" spans="2:13" s="2" customFormat="1" ht="15.75">
      <c r="B66" s="238" t="s">
        <v>209</v>
      </c>
      <c r="C66" s="239" t="str">
        <f>C58</f>
        <v>Year 1</v>
      </c>
      <c r="D66" s="239" t="str">
        <f>D58</f>
        <v>Year 2</v>
      </c>
      <c r="E66" s="239" t="str">
        <f>E58</f>
        <v>Year 3</v>
      </c>
      <c r="F66" s="239" t="str">
        <f>F58</f>
        <v>Year 4</v>
      </c>
      <c r="G66" s="240" t="str">
        <f>G58</f>
        <v>Year 5</v>
      </c>
      <c r="H66"/>
      <c r="I66" s="122"/>
      <c r="J66" s="123"/>
      <c r="K66" s="122"/>
      <c r="L66" s="122"/>
      <c r="M66" s="122"/>
    </row>
    <row r="67" spans="2:13" s="2" customFormat="1" ht="15.75">
      <c r="B67" s="259" t="s">
        <v>172</v>
      </c>
      <c r="C67" s="388">
        <v>6</v>
      </c>
      <c r="D67" s="388">
        <v>12</v>
      </c>
      <c r="E67" s="388">
        <v>12</v>
      </c>
      <c r="F67" s="388">
        <v>12</v>
      </c>
      <c r="G67" s="389">
        <v>12</v>
      </c>
      <c r="H67"/>
      <c r="I67" s="122"/>
      <c r="J67" s="123"/>
      <c r="K67" s="432" t="s">
        <v>230</v>
      </c>
      <c r="L67" s="122"/>
      <c r="M67" s="122"/>
    </row>
    <row r="68" spans="2:13" s="2" customFormat="1" ht="15.75">
      <c r="B68" s="259" t="s">
        <v>20</v>
      </c>
      <c r="C68" s="390">
        <v>600</v>
      </c>
      <c r="D68" s="390">
        <f>C68</f>
        <v>600</v>
      </c>
      <c r="E68" s="390">
        <f>D68</f>
        <v>600</v>
      </c>
      <c r="F68" s="390">
        <f>E68</f>
        <v>600</v>
      </c>
      <c r="G68" s="391">
        <f>F68</f>
        <v>600</v>
      </c>
      <c r="H68"/>
      <c r="I68" s="122"/>
      <c r="J68" s="123"/>
      <c r="K68" s="433"/>
      <c r="L68" s="122"/>
      <c r="M68" s="122"/>
    </row>
    <row r="69" spans="2:13" s="2" customFormat="1" ht="15.75">
      <c r="B69" s="259" t="s">
        <v>19</v>
      </c>
      <c r="C69" s="260">
        <f>C67*C68</f>
        <v>3600</v>
      </c>
      <c r="D69" s="260">
        <f>D67*D68</f>
        <v>7200</v>
      </c>
      <c r="E69" s="260">
        <f>E67*E68</f>
        <v>7200</v>
      </c>
      <c r="F69" s="260">
        <f>F67*F68</f>
        <v>7200</v>
      </c>
      <c r="G69" s="261">
        <f>G67*G68</f>
        <v>7200</v>
      </c>
      <c r="H69"/>
      <c r="I69" s="122"/>
      <c r="J69" s="123"/>
      <c r="K69" s="433"/>
      <c r="L69" s="122"/>
      <c r="M69" s="122"/>
    </row>
    <row r="70" spans="2:13" s="2" customFormat="1" ht="15.75">
      <c r="B70" s="262" t="s">
        <v>77</v>
      </c>
      <c r="C70" s="242">
        <f>C69*('Business Case'!C9)</f>
        <v>36000000</v>
      </c>
      <c r="D70" s="242">
        <f>D69*('Business Case'!D9)</f>
        <v>180000000</v>
      </c>
      <c r="E70" s="242">
        <f>E69*('Business Case'!E9)</f>
        <v>540000000</v>
      </c>
      <c r="F70" s="242">
        <f>F69*('Business Case'!F9)</f>
        <v>1440000000</v>
      </c>
      <c r="G70" s="243">
        <f>G69*('Business Case'!G9)</f>
        <v>4320000000</v>
      </c>
      <c r="H70"/>
      <c r="I70" s="122"/>
      <c r="J70" s="123"/>
      <c r="K70" s="433"/>
      <c r="L70" s="122"/>
      <c r="M70" s="122"/>
    </row>
    <row r="71" spans="2:13" s="2" customFormat="1" ht="15.75">
      <c r="B71" s="262" t="s">
        <v>78</v>
      </c>
      <c r="C71" s="242">
        <f>C69*('Business Case'!C13)</f>
        <v>63000000</v>
      </c>
      <c r="D71" s="242">
        <f>D69*('Business Case'!D13)</f>
        <v>270000000</v>
      </c>
      <c r="E71" s="242">
        <f>E69*('Business Case'!E13)</f>
        <v>756000000</v>
      </c>
      <c r="F71" s="242">
        <f>F69*('Business Case'!F13)</f>
        <v>2160000000</v>
      </c>
      <c r="G71" s="243">
        <f>G69*('Business Case'!G13)</f>
        <v>7200000000</v>
      </c>
      <c r="H71"/>
      <c r="I71" s="122"/>
      <c r="J71" s="123"/>
      <c r="K71" s="433"/>
      <c r="L71" s="122"/>
      <c r="M71" s="122"/>
    </row>
    <row r="72" spans="2:13" s="2" customFormat="1" ht="16.5" thickBot="1">
      <c r="B72" s="244" t="s">
        <v>210</v>
      </c>
      <c r="C72" s="245">
        <f>SUM(C70:C71)</f>
        <v>99000000</v>
      </c>
      <c r="D72" s="245">
        <f>SUM(D70:D71)</f>
        <v>450000000</v>
      </c>
      <c r="E72" s="245">
        <f>SUM(E70:E71)</f>
        <v>1296000000</v>
      </c>
      <c r="F72" s="245">
        <f>SUM(F70:F71)</f>
        <v>3600000000</v>
      </c>
      <c r="G72" s="246">
        <f>SUM(G70:G71)</f>
        <v>11520000000</v>
      </c>
      <c r="H72"/>
      <c r="I72" s="122"/>
      <c r="J72" s="123"/>
      <c r="K72" s="434"/>
      <c r="L72" s="122"/>
      <c r="M72" s="122"/>
    </row>
    <row r="73" spans="2:13" s="2" customFormat="1" ht="15.75">
      <c r="B73" s="122"/>
      <c r="C73" s="122"/>
      <c r="D73" s="122"/>
      <c r="E73" s="122"/>
      <c r="F73" s="122"/>
      <c r="G73" s="122"/>
      <c r="H73"/>
      <c r="I73" s="122"/>
      <c r="J73" s="123"/>
      <c r="K73" s="122"/>
      <c r="L73" s="122"/>
      <c r="M73" s="122"/>
    </row>
    <row r="74" spans="2:13" s="2" customFormat="1">
      <c r="H74"/>
      <c r="J74" s="11"/>
    </row>
    <row r="75" spans="2:13" s="2" customFormat="1" ht="15">
      <c r="B75" s="140" t="s">
        <v>118</v>
      </c>
      <c r="H75"/>
      <c r="J75" s="11"/>
    </row>
  </sheetData>
  <mergeCells count="6">
    <mergeCell ref="K67:K72"/>
    <mergeCell ref="K58:K64"/>
    <mergeCell ref="K51:K56"/>
    <mergeCell ref="B5:G5"/>
    <mergeCell ref="B49:G49"/>
    <mergeCell ref="K7:K15"/>
  </mergeCells>
  <pageMargins left="0.7" right="0.7" top="0.75" bottom="0.75" header="0.3" footer="0.3"/>
  <pageSetup paperSize="9" orientation="portrait" horizontalDpi="4294967292" verticalDpi="429496729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L181"/>
  <sheetViews>
    <sheetView showGridLines="0" workbookViewId="0">
      <selection activeCell="B128" sqref="B128:H134"/>
    </sheetView>
  </sheetViews>
  <sheetFormatPr defaultColWidth="8.85546875" defaultRowHeight="12.75" outlineLevelRow="1"/>
  <cols>
    <col min="1" max="1" width="3.42578125" style="2" customWidth="1"/>
    <col min="2" max="2" width="54.85546875" style="2" bestFit="1" customWidth="1"/>
    <col min="3" max="8" width="14.7109375" style="2" customWidth="1"/>
    <col min="9" max="9" width="4.28515625" style="11" customWidth="1"/>
    <col min="10" max="10" width="73" style="2" customWidth="1"/>
    <col min="11" max="11" width="8.85546875" style="2" customWidth="1"/>
    <col min="12" max="16384" width="8.85546875" style="2"/>
  </cols>
  <sheetData>
    <row r="1" spans="2:12">
      <c r="I1" s="15"/>
    </row>
    <row r="2" spans="2:12" ht="28.5">
      <c r="B2" s="435" t="s">
        <v>1</v>
      </c>
      <c r="C2" s="435"/>
      <c r="D2" s="167"/>
      <c r="E2" s="167"/>
      <c r="F2" s="168"/>
      <c r="G2" s="168"/>
      <c r="H2" s="168"/>
      <c r="I2" s="168"/>
      <c r="J2" s="168"/>
      <c r="K2" s="168"/>
      <c r="L2" s="122"/>
    </row>
    <row r="3" spans="2:12" s="3" customFormat="1" ht="15.75">
      <c r="B3" s="121"/>
      <c r="C3" s="121"/>
      <c r="D3" s="121"/>
      <c r="E3" s="121"/>
      <c r="F3" s="121"/>
      <c r="G3" s="121"/>
      <c r="H3" s="121"/>
      <c r="I3" s="130"/>
      <c r="J3" s="121"/>
      <c r="K3" s="121"/>
      <c r="L3" s="121"/>
    </row>
    <row r="4" spans="2:12" ht="15.75">
      <c r="B4" s="122"/>
      <c r="C4" s="122"/>
      <c r="D4" s="122"/>
      <c r="E4" s="122"/>
      <c r="F4" s="122"/>
      <c r="G4" s="122"/>
      <c r="H4" s="122"/>
      <c r="I4" s="169"/>
      <c r="J4" s="122"/>
      <c r="K4" s="122"/>
      <c r="L4" s="122"/>
    </row>
    <row r="5" spans="2:12" ht="15.75">
      <c r="B5" s="263" t="s">
        <v>42</v>
      </c>
      <c r="C5" s="264" t="str">
        <f>Users!E5</f>
        <v>Year 1</v>
      </c>
      <c r="D5" s="264" t="str">
        <f>Users!F5</f>
        <v>Year 2</v>
      </c>
      <c r="E5" s="264" t="str">
        <f>Users!G5</f>
        <v>Year 3</v>
      </c>
      <c r="F5" s="264" t="str">
        <f>Users!H5</f>
        <v>Year 4</v>
      </c>
      <c r="G5" s="264" t="str">
        <f>Users!I5</f>
        <v>Year 5</v>
      </c>
      <c r="H5" s="265" t="s">
        <v>0</v>
      </c>
      <c r="I5" s="121"/>
      <c r="J5" s="122"/>
      <c r="K5" s="122"/>
      <c r="L5" s="122"/>
    </row>
    <row r="6" spans="2:12" ht="15.75">
      <c r="B6" s="266" t="s">
        <v>79</v>
      </c>
      <c r="C6" s="267">
        <f>Users!E21</f>
        <v>200000</v>
      </c>
      <c r="D6" s="267">
        <f>Users!F21</f>
        <v>250000</v>
      </c>
      <c r="E6" s="267">
        <f>Users!G21</f>
        <v>500000</v>
      </c>
      <c r="F6" s="267">
        <f>Users!H21</f>
        <v>1000000</v>
      </c>
      <c r="G6" s="267">
        <f>Users!I21</f>
        <v>2000000</v>
      </c>
      <c r="H6" s="268">
        <f>G6</f>
        <v>2000000</v>
      </c>
      <c r="I6" s="121"/>
      <c r="J6" s="122"/>
      <c r="K6" s="122"/>
      <c r="L6" s="122"/>
    </row>
    <row r="7" spans="2:12" ht="15.75">
      <c r="B7" s="269" t="s">
        <v>35</v>
      </c>
      <c r="C7" s="270"/>
      <c r="D7" s="270"/>
      <c r="E7" s="270"/>
      <c r="F7" s="270"/>
      <c r="G7" s="270"/>
      <c r="H7" s="271"/>
      <c r="I7" s="121"/>
      <c r="J7" s="122"/>
      <c r="K7" s="122"/>
      <c r="L7" s="122"/>
    </row>
    <row r="8" spans="2:12" ht="15.75">
      <c r="B8" s="272" t="s">
        <v>61</v>
      </c>
      <c r="C8" s="273">
        <f>Users!E27</f>
        <v>417</v>
      </c>
      <c r="D8" s="273">
        <f>Users!F27</f>
        <v>2083</v>
      </c>
      <c r="E8" s="273">
        <f>Users!G27</f>
        <v>3542</v>
      </c>
      <c r="F8" s="273">
        <f>Users!H27</f>
        <v>9375</v>
      </c>
      <c r="G8" s="273">
        <f>Users!I27</f>
        <v>28125</v>
      </c>
      <c r="H8" s="274"/>
      <c r="I8" s="123"/>
      <c r="J8" s="122"/>
      <c r="K8" s="122"/>
      <c r="L8" s="122"/>
    </row>
    <row r="9" spans="2:12" ht="15.75">
      <c r="B9" s="272" t="s">
        <v>62</v>
      </c>
      <c r="C9" s="273">
        <f>Users!E26</f>
        <v>10000</v>
      </c>
      <c r="D9" s="273">
        <f>Users!F26</f>
        <v>25000</v>
      </c>
      <c r="E9" s="273">
        <f>Users!G26</f>
        <v>75000</v>
      </c>
      <c r="F9" s="273">
        <f>Users!H26</f>
        <v>200000</v>
      </c>
      <c r="G9" s="273">
        <f>Users!I26</f>
        <v>600000</v>
      </c>
      <c r="H9" s="274">
        <f>G9</f>
        <v>600000</v>
      </c>
      <c r="I9" s="123"/>
      <c r="J9" s="122"/>
      <c r="K9" s="122"/>
      <c r="L9" s="122"/>
    </row>
    <row r="10" spans="2:12" ht="15.75">
      <c r="B10" s="275" t="s">
        <v>67</v>
      </c>
      <c r="C10" s="282">
        <f>C8/C6</f>
        <v>2.085E-3</v>
      </c>
      <c r="D10" s="282">
        <f>D8/D6</f>
        <v>8.3320000000000009E-3</v>
      </c>
      <c r="E10" s="282">
        <f>E8/E6</f>
        <v>7.084E-3</v>
      </c>
      <c r="F10" s="282">
        <f>F8/F6</f>
        <v>9.3749999999999997E-3</v>
      </c>
      <c r="G10" s="282">
        <f>G8/G6</f>
        <v>1.40625E-2</v>
      </c>
      <c r="H10" s="276"/>
      <c r="I10" s="124"/>
      <c r="J10" s="122"/>
      <c r="K10" s="122"/>
      <c r="L10" s="122"/>
    </row>
    <row r="11" spans="2:12" ht="15.75">
      <c r="B11" s="269" t="s">
        <v>64</v>
      </c>
      <c r="C11" s="270"/>
      <c r="D11" s="270"/>
      <c r="E11" s="270"/>
      <c r="F11" s="270"/>
      <c r="G11" s="270"/>
      <c r="H11" s="271"/>
      <c r="I11" s="124"/>
      <c r="J11" s="122"/>
      <c r="K11" s="122"/>
      <c r="L11" s="122"/>
    </row>
    <row r="12" spans="2:12" ht="15.75">
      <c r="B12" s="272" t="s">
        <v>65</v>
      </c>
      <c r="C12" s="273">
        <f>Users!E37</f>
        <v>729</v>
      </c>
      <c r="D12" s="273">
        <f>Users!F37</f>
        <v>3125</v>
      </c>
      <c r="E12" s="273">
        <f>Users!G37</f>
        <v>5104</v>
      </c>
      <c r="F12" s="273">
        <f>Users!H37</f>
        <v>14063</v>
      </c>
      <c r="G12" s="273">
        <f>Users!I37</f>
        <v>46042</v>
      </c>
      <c r="H12" s="274"/>
      <c r="I12" s="124"/>
      <c r="J12" s="122"/>
      <c r="K12" s="122"/>
      <c r="L12" s="122"/>
    </row>
    <row r="13" spans="2:12" ht="15.75">
      <c r="B13" s="272" t="s">
        <v>80</v>
      </c>
      <c r="C13" s="273">
        <f>Users!E36</f>
        <v>17500</v>
      </c>
      <c r="D13" s="273">
        <f>Users!F36</f>
        <v>37500</v>
      </c>
      <c r="E13" s="273">
        <f>Users!G36</f>
        <v>105000</v>
      </c>
      <c r="F13" s="273">
        <f>Users!H36</f>
        <v>300000</v>
      </c>
      <c r="G13" s="273">
        <f>Users!I36</f>
        <v>1000000</v>
      </c>
      <c r="H13" s="274">
        <f>G13</f>
        <v>1000000</v>
      </c>
      <c r="I13" s="123"/>
      <c r="J13" s="122"/>
      <c r="K13" s="122"/>
      <c r="L13" s="122"/>
    </row>
    <row r="14" spans="2:12" ht="15.75">
      <c r="B14" s="275" t="s">
        <v>66</v>
      </c>
      <c r="C14" s="282">
        <f>Users!E38</f>
        <v>8.7499999999999994E-2</v>
      </c>
      <c r="D14" s="282">
        <f>Users!F38</f>
        <v>0.15</v>
      </c>
      <c r="E14" s="282">
        <f>Users!G38</f>
        <v>0.21</v>
      </c>
      <c r="F14" s="282">
        <f>Users!H38</f>
        <v>0.3</v>
      </c>
      <c r="G14" s="282">
        <f>Users!I38</f>
        <v>0.5</v>
      </c>
      <c r="H14" s="276"/>
      <c r="I14" s="123"/>
      <c r="J14" s="122"/>
      <c r="K14" s="122"/>
      <c r="L14" s="122"/>
    </row>
    <row r="15" spans="2:12" ht="15.75">
      <c r="B15" s="277"/>
      <c r="C15" s="278"/>
      <c r="D15" s="278"/>
      <c r="E15" s="278"/>
      <c r="F15" s="278"/>
      <c r="G15" s="278"/>
      <c r="H15" s="279"/>
      <c r="I15" s="123"/>
      <c r="J15" s="122"/>
      <c r="K15" s="122"/>
      <c r="L15" s="122"/>
    </row>
    <row r="16" spans="2:12" ht="15.75">
      <c r="B16" s="263" t="s">
        <v>56</v>
      </c>
      <c r="C16" s="280" t="str">
        <f t="shared" ref="C16:H16" si="0">C5</f>
        <v>Year 1</v>
      </c>
      <c r="D16" s="280" t="str">
        <f t="shared" si="0"/>
        <v>Year 2</v>
      </c>
      <c r="E16" s="280" t="str">
        <f t="shared" si="0"/>
        <v>Year 3</v>
      </c>
      <c r="F16" s="280" t="str">
        <f t="shared" si="0"/>
        <v>Year 4</v>
      </c>
      <c r="G16" s="280" t="str">
        <f t="shared" si="0"/>
        <v>Year 5</v>
      </c>
      <c r="H16" s="280" t="str">
        <f t="shared" si="0"/>
        <v>Total</v>
      </c>
      <c r="I16" s="123"/>
      <c r="J16" s="122"/>
      <c r="K16" s="122"/>
      <c r="L16" s="122"/>
    </row>
    <row r="17" spans="1:12" ht="15.75">
      <c r="B17" s="266" t="s">
        <v>81</v>
      </c>
      <c r="C17" s="267">
        <f>Users!E29</f>
        <v>25</v>
      </c>
      <c r="D17" s="267">
        <f>Users!F29</f>
        <v>83.333333333333329</v>
      </c>
      <c r="E17" s="267">
        <f>Users!G29</f>
        <v>300</v>
      </c>
      <c r="F17" s="267">
        <f>Users!H29</f>
        <v>1000</v>
      </c>
      <c r="G17" s="267">
        <f>Users!I29</f>
        <v>3000</v>
      </c>
      <c r="H17" s="268">
        <f>G17</f>
        <v>3000</v>
      </c>
      <c r="I17" s="123"/>
      <c r="J17" s="122"/>
      <c r="K17" s="122"/>
      <c r="L17" s="122"/>
    </row>
    <row r="18" spans="1:12" ht="15.75">
      <c r="B18" s="272" t="s">
        <v>82</v>
      </c>
      <c r="C18" s="273">
        <f>Users!E30</f>
        <v>13</v>
      </c>
      <c r="D18" s="273">
        <f>Users!F30</f>
        <v>42</v>
      </c>
      <c r="E18" s="273">
        <f>Users!G30</f>
        <v>150</v>
      </c>
      <c r="F18" s="273">
        <f>Users!H30</f>
        <v>500</v>
      </c>
      <c r="G18" s="273">
        <f>Users!I30</f>
        <v>1500</v>
      </c>
      <c r="H18" s="274">
        <f>G18</f>
        <v>1500</v>
      </c>
      <c r="I18" s="123"/>
      <c r="J18" s="122"/>
      <c r="K18" s="122"/>
      <c r="L18" s="122"/>
    </row>
    <row r="19" spans="1:12" ht="15.75">
      <c r="B19" s="272" t="str">
        <f>Users!B37</f>
        <v>Average mobile banking users/month</v>
      </c>
      <c r="C19" s="273">
        <v>0</v>
      </c>
      <c r="D19" s="273">
        <f>Users!F37</f>
        <v>3125</v>
      </c>
      <c r="E19" s="273">
        <f>Users!G37</f>
        <v>5104</v>
      </c>
      <c r="F19" s="273">
        <f>Users!H37</f>
        <v>14063</v>
      </c>
      <c r="G19" s="273">
        <f>Users!I37</f>
        <v>46042</v>
      </c>
      <c r="H19" s="274"/>
      <c r="I19" s="123"/>
      <c r="J19" s="122"/>
      <c r="K19" s="122"/>
      <c r="L19" s="122"/>
    </row>
    <row r="20" spans="1:12" s="1" customFormat="1" ht="15.75">
      <c r="B20" s="272" t="s">
        <v>59</v>
      </c>
      <c r="C20" s="273">
        <f>C8/C18</f>
        <v>32.07692307692308</v>
      </c>
      <c r="D20" s="273">
        <f>D8/D18</f>
        <v>49.595238095238095</v>
      </c>
      <c r="E20" s="273">
        <f>E8/E18</f>
        <v>23.613333333333333</v>
      </c>
      <c r="F20" s="273">
        <f>F8/F18</f>
        <v>18.75</v>
      </c>
      <c r="G20" s="273">
        <f>G8/G18</f>
        <v>18.75</v>
      </c>
      <c r="H20" s="274"/>
      <c r="I20" s="124"/>
      <c r="J20" s="123"/>
      <c r="K20" s="123"/>
      <c r="L20" s="123"/>
    </row>
    <row r="21" spans="1:12" s="1" customFormat="1" ht="15.75">
      <c r="B21" s="275" t="s">
        <v>60</v>
      </c>
      <c r="C21" s="399">
        <f>C20/24</f>
        <v>1.3365384615384617</v>
      </c>
      <c r="D21" s="281">
        <f>D20/24</f>
        <v>2.066468253968254</v>
      </c>
      <c r="E21" s="281">
        <f>E20/24</f>
        <v>0.98388888888888892</v>
      </c>
      <c r="F21" s="281">
        <f>F20/24</f>
        <v>0.78125</v>
      </c>
      <c r="G21" s="281">
        <f>G20/24</f>
        <v>0.78125</v>
      </c>
      <c r="H21" s="276"/>
      <c r="I21" s="124"/>
      <c r="J21" s="123"/>
      <c r="K21" s="123"/>
      <c r="L21" s="123"/>
    </row>
    <row r="22" spans="1:12" s="1" customFormat="1" ht="15.75">
      <c r="A22" s="2"/>
      <c r="B22" s="277"/>
      <c r="C22" s="278"/>
      <c r="D22" s="278"/>
      <c r="E22" s="278"/>
      <c r="F22" s="278"/>
      <c r="G22" s="278"/>
      <c r="H22" s="279"/>
      <c r="I22" s="123"/>
      <c r="J22" s="123"/>
      <c r="K22" s="123"/>
      <c r="L22" s="123"/>
    </row>
    <row r="23" spans="1:12" ht="15.75">
      <c r="B23" s="266" t="s">
        <v>73</v>
      </c>
      <c r="C23" s="267">
        <f>C18*'Agency Banking'!E33*12</f>
        <v>2184</v>
      </c>
      <c r="D23" s="267">
        <f>D18*'Agency Banking'!F33*12</f>
        <v>7056</v>
      </c>
      <c r="E23" s="267">
        <f>E18*'Agency Banking'!G33*12</f>
        <v>25200</v>
      </c>
      <c r="F23" s="267">
        <f>F18*'Agency Banking'!H33*12</f>
        <v>84000</v>
      </c>
      <c r="G23" s="267">
        <f>G18*'Agency Banking'!I33*12</f>
        <v>252000</v>
      </c>
      <c r="H23" s="268">
        <f>SUM(C23:G23)</f>
        <v>370440</v>
      </c>
      <c r="I23" s="122"/>
      <c r="J23" s="122"/>
      <c r="K23" s="122"/>
      <c r="L23" s="122"/>
    </row>
    <row r="24" spans="1:12" ht="15.75">
      <c r="B24" s="275" t="str">
        <f>'Agency Banking'!C36</f>
        <v>Number of accounts funded with the initial INR amount</v>
      </c>
      <c r="C24" s="281">
        <f>C18*'Agency Banking'!E36*12</f>
        <v>1092</v>
      </c>
      <c r="D24" s="281">
        <f>D18*'Agency Banking'!F36*12</f>
        <v>3528</v>
      </c>
      <c r="E24" s="281">
        <f>E18*'Agency Banking'!G36*12</f>
        <v>12600</v>
      </c>
      <c r="F24" s="281">
        <f>F18*'Agency Banking'!H36*12</f>
        <v>42000</v>
      </c>
      <c r="G24" s="281">
        <f>G18*'Agency Banking'!I36*12</f>
        <v>126000</v>
      </c>
      <c r="H24" s="276">
        <f>SUM(C24:G24)</f>
        <v>185220</v>
      </c>
      <c r="I24" s="122"/>
      <c r="J24" s="122"/>
      <c r="K24" s="122"/>
      <c r="L24" s="122"/>
    </row>
    <row r="25" spans="1:12" ht="15.75">
      <c r="B25" s="275" t="s">
        <v>74</v>
      </c>
      <c r="C25" s="282">
        <f t="shared" ref="C25:H25" si="1">C24/C6</f>
        <v>5.4599999999999996E-3</v>
      </c>
      <c r="D25" s="282">
        <f t="shared" si="1"/>
        <v>1.4112E-2</v>
      </c>
      <c r="E25" s="282">
        <f t="shared" si="1"/>
        <v>2.52E-2</v>
      </c>
      <c r="F25" s="282">
        <f t="shared" si="1"/>
        <v>4.2000000000000003E-2</v>
      </c>
      <c r="G25" s="282">
        <f t="shared" si="1"/>
        <v>6.3E-2</v>
      </c>
      <c r="H25" s="283">
        <f t="shared" si="1"/>
        <v>9.2609999999999998E-2</v>
      </c>
      <c r="I25" s="122"/>
      <c r="J25" s="122"/>
      <c r="K25" s="122"/>
      <c r="L25" s="122"/>
    </row>
    <row r="26" spans="1:12" s="1" customFormat="1" ht="15.75">
      <c r="B26" s="284"/>
      <c r="C26" s="279"/>
      <c r="D26" s="279"/>
      <c r="E26" s="279"/>
      <c r="F26" s="279"/>
      <c r="G26" s="279"/>
      <c r="H26" s="279"/>
      <c r="I26" s="123"/>
      <c r="J26" s="122"/>
      <c r="K26" s="123"/>
      <c r="L26" s="123"/>
    </row>
    <row r="27" spans="1:12" s="1" customFormat="1" ht="15.75">
      <c r="B27" s="263" t="s">
        <v>35</v>
      </c>
      <c r="C27" s="280" t="str">
        <f>C5</f>
        <v>Year 1</v>
      </c>
      <c r="D27" s="280" t="str">
        <f>D5</f>
        <v>Year 2</v>
      </c>
      <c r="E27" s="280" t="str">
        <f>E5</f>
        <v>Year 3</v>
      </c>
      <c r="F27" s="280" t="str">
        <f>F5</f>
        <v>Year 4</v>
      </c>
      <c r="G27" s="280" t="str">
        <f>G5</f>
        <v>Year 5</v>
      </c>
      <c r="H27" s="280" t="s">
        <v>0</v>
      </c>
      <c r="I27" s="123"/>
      <c r="J27" s="122"/>
      <c r="K27" s="123"/>
      <c r="L27" s="123"/>
    </row>
    <row r="28" spans="1:12" s="1" customFormat="1" ht="15.75" outlineLevel="1">
      <c r="B28" s="285"/>
      <c r="C28" s="286"/>
      <c r="D28" s="286"/>
      <c r="E28" s="286"/>
      <c r="F28" s="286"/>
      <c r="G28" s="286"/>
      <c r="H28" s="287"/>
      <c r="I28" s="123"/>
      <c r="J28" s="122"/>
      <c r="K28" s="123"/>
      <c r="L28" s="123"/>
    </row>
    <row r="29" spans="1:12" ht="15.75" outlineLevel="1">
      <c r="B29" s="288" t="s">
        <v>21</v>
      </c>
      <c r="C29" s="289"/>
      <c r="D29" s="289"/>
      <c r="E29" s="289"/>
      <c r="F29" s="289"/>
      <c r="G29" s="289"/>
      <c r="H29" s="290"/>
      <c r="I29" s="123"/>
      <c r="J29" s="122"/>
      <c r="K29" s="122"/>
      <c r="L29" s="122"/>
    </row>
    <row r="30" spans="1:12" ht="15.75" outlineLevel="1">
      <c r="B30" s="272" t="str">
        <f>"… from "&amp;'Agency Banking'!C5</f>
        <v>… from Cash In at Agent</v>
      </c>
      <c r="C30" s="291">
        <f>C9*'Agency Banking'!E6*'Agency Banking'!E7*'Agency Banking'!E9*12</f>
        <v>0</v>
      </c>
      <c r="D30" s="291">
        <f>D9*'Agency Banking'!F7*'Agency Banking'!F9*12</f>
        <v>0</v>
      </c>
      <c r="E30" s="291">
        <f>E9*'Agency Banking'!G7*'Agency Banking'!G9*12</f>
        <v>0</v>
      </c>
      <c r="F30" s="291">
        <f>F9*'Agency Banking'!H7*'Agency Banking'!H9*12</f>
        <v>0</v>
      </c>
      <c r="G30" s="291">
        <f>G9*'Agency Banking'!I7*'Agency Banking'!I9*12</f>
        <v>0</v>
      </c>
      <c r="H30" s="292">
        <f>SUM(C30:G30)</f>
        <v>0</v>
      </c>
      <c r="I30" s="125"/>
      <c r="J30" s="122"/>
      <c r="K30" s="122"/>
      <c r="L30" s="122"/>
    </row>
    <row r="31" spans="1:12" ht="15.75" outlineLevel="1">
      <c r="B31" s="272" t="str">
        <f>"… from "&amp;'Agency Banking'!C14</f>
        <v>… from Cash Out at Agent</v>
      </c>
      <c r="C31" s="291">
        <f>C9*'Agency Banking'!E15*'Agency Banking'!E16*'Agency Banking'!E18*12</f>
        <v>24000000</v>
      </c>
      <c r="D31" s="291">
        <f>D9*'Agency Banking'!F15*'Agency Banking'!F16*'Agency Banking'!F18*12</f>
        <v>60000000</v>
      </c>
      <c r="E31" s="291">
        <f>E9*'Agency Banking'!G15*'Agency Banking'!G16*'Agency Banking'!G18*12</f>
        <v>180000000</v>
      </c>
      <c r="F31" s="291">
        <f>F9*'Agency Banking'!H15*'Agency Banking'!H16*'Agency Banking'!H18*12</f>
        <v>480000000</v>
      </c>
      <c r="G31" s="291">
        <f>G9*'Agency Banking'!I15*'Agency Banking'!I16*'Agency Banking'!I18*12</f>
        <v>2160000000</v>
      </c>
      <c r="H31" s="292">
        <f>SUM(C31:G31)</f>
        <v>2904000000</v>
      </c>
      <c r="I31" s="125"/>
      <c r="J31" s="122"/>
      <c r="K31" s="122"/>
      <c r="L31" s="122"/>
    </row>
    <row r="32" spans="1:12" ht="15.75" outlineLevel="1">
      <c r="B32" s="272" t="str">
        <f>"… from "&amp;'Agency Banking'!C23</f>
        <v>… from Bill Payment at Agent</v>
      </c>
      <c r="C32" s="291">
        <f>C9*'Agency Banking'!E24*'Agency Banking'!E25*'Agency Banking'!E27*12</f>
        <v>6000000</v>
      </c>
      <c r="D32" s="291">
        <f>D9*'Agency Banking'!F24*'Agency Banking'!F25*'Agency Banking'!F27*12</f>
        <v>30000000</v>
      </c>
      <c r="E32" s="291">
        <f>E9*'Agency Banking'!G24*'Agency Banking'!G25*'Agency Banking'!G27*12</f>
        <v>90000000</v>
      </c>
      <c r="F32" s="291">
        <f>F9*'Agency Banking'!H24*'Agency Banking'!H25*'Agency Banking'!H27*12</f>
        <v>240000000</v>
      </c>
      <c r="G32" s="291">
        <f>G9*'Agency Banking'!I24*'Agency Banking'!I25*'Agency Banking'!I27*12</f>
        <v>1080000000</v>
      </c>
      <c r="H32" s="292">
        <f>SUM(C32:G32)</f>
        <v>1446000000</v>
      </c>
      <c r="I32" s="125"/>
      <c r="J32" s="122"/>
      <c r="K32" s="122"/>
      <c r="L32" s="122"/>
    </row>
    <row r="33" spans="2:12" ht="15.75" outlineLevel="1">
      <c r="B33" s="272" t="str">
        <f>"… from "&amp;'Agency Banking'!C32</f>
        <v>… from Open Account at Agent</v>
      </c>
      <c r="C33" s="291"/>
      <c r="D33" s="291"/>
      <c r="E33" s="291"/>
      <c r="F33" s="291"/>
      <c r="G33" s="291"/>
      <c r="H33" s="292"/>
      <c r="I33" s="125"/>
      <c r="J33" s="122"/>
      <c r="K33" s="122"/>
      <c r="L33" s="122"/>
    </row>
    <row r="34" spans="2:12" ht="15.75" outlineLevel="1">
      <c r="B34" s="272" t="str">
        <f>"… from "&amp;'Agency Banking'!C40</f>
        <v>… from &lt;Not Used&gt;</v>
      </c>
      <c r="C34" s="291"/>
      <c r="D34" s="291"/>
      <c r="E34" s="291"/>
      <c r="F34" s="291"/>
      <c r="G34" s="291"/>
      <c r="H34" s="292"/>
      <c r="I34" s="125"/>
      <c r="J34" s="122"/>
      <c r="K34" s="122"/>
      <c r="L34" s="122"/>
    </row>
    <row r="35" spans="2:12" ht="15.75" outlineLevel="1">
      <c r="B35" s="272" t="str">
        <f>"… from "&amp;'Agency Banking'!C49</f>
        <v>… from &lt;Not Used&gt;</v>
      </c>
      <c r="C35" s="291"/>
      <c r="D35" s="291"/>
      <c r="E35" s="291"/>
      <c r="F35" s="291"/>
      <c r="G35" s="291"/>
      <c r="H35" s="292"/>
      <c r="I35" s="125"/>
      <c r="J35" s="122"/>
      <c r="K35" s="122"/>
      <c r="L35" s="122"/>
    </row>
    <row r="36" spans="2:12" ht="15.75" outlineLevel="1">
      <c r="B36" s="272" t="str">
        <f>"… from "&amp;'Agency Banking'!C58</f>
        <v>… from &lt;Not Used&gt;</v>
      </c>
      <c r="C36" s="291"/>
      <c r="D36" s="291"/>
      <c r="E36" s="291"/>
      <c r="F36" s="291"/>
      <c r="G36" s="291"/>
      <c r="H36" s="292"/>
      <c r="I36" s="125"/>
      <c r="J36" s="122"/>
      <c r="K36" s="122"/>
      <c r="L36" s="122"/>
    </row>
    <row r="37" spans="2:12" ht="16.5" outlineLevel="1" thickBot="1">
      <c r="B37" s="293" t="s">
        <v>36</v>
      </c>
      <c r="C37" s="294">
        <f>SUM(C30:C32)</f>
        <v>30000000</v>
      </c>
      <c r="D37" s="294">
        <f>SUM(D30:D32)</f>
        <v>90000000</v>
      </c>
      <c r="E37" s="294">
        <f>SUM(E30:E32)</f>
        <v>270000000</v>
      </c>
      <c r="F37" s="294">
        <f>SUM(F30:F32)</f>
        <v>720000000</v>
      </c>
      <c r="G37" s="294">
        <f>SUM(G30:G32)</f>
        <v>3240000000</v>
      </c>
      <c r="H37" s="295">
        <f>SUM(C37:G37)</f>
        <v>4350000000</v>
      </c>
      <c r="I37" s="125"/>
      <c r="J37" s="122"/>
      <c r="K37" s="122"/>
      <c r="L37" s="122"/>
    </row>
    <row r="38" spans="2:12" ht="16.5" outlineLevel="1" thickTop="1">
      <c r="B38" s="296"/>
      <c r="C38" s="297"/>
      <c r="D38" s="297"/>
      <c r="E38" s="297"/>
      <c r="F38" s="297"/>
      <c r="G38" s="297"/>
      <c r="H38" s="298"/>
      <c r="I38" s="125"/>
      <c r="J38" s="122"/>
      <c r="K38" s="122"/>
      <c r="L38" s="122"/>
    </row>
    <row r="39" spans="2:12" ht="15.75" outlineLevel="1">
      <c r="B39" s="299" t="s">
        <v>32</v>
      </c>
      <c r="C39" s="300"/>
      <c r="D39" s="300"/>
      <c r="E39" s="300"/>
      <c r="F39" s="300"/>
      <c r="G39" s="300"/>
      <c r="H39" s="301"/>
      <c r="I39" s="123"/>
      <c r="J39" s="122"/>
      <c r="K39" s="122"/>
      <c r="L39" s="122"/>
    </row>
    <row r="40" spans="2:12" ht="15.75" outlineLevel="1">
      <c r="B40" s="272" t="str">
        <f>B30</f>
        <v>… from Cash In at Agent</v>
      </c>
      <c r="C40" s="291">
        <f>SUM(C41:C42)</f>
        <v>3000000</v>
      </c>
      <c r="D40" s="291">
        <f>SUM(D41:D42)</f>
        <v>15000000</v>
      </c>
      <c r="E40" s="291">
        <f>SUM(E41:E42)</f>
        <v>45000000</v>
      </c>
      <c r="F40" s="291">
        <f>SUM(F41:F42)</f>
        <v>120000000</v>
      </c>
      <c r="G40" s="291">
        <f>SUM(G41:G42)</f>
        <v>540000000</v>
      </c>
      <c r="H40" s="292">
        <f t="shared" ref="H40:H61" si="2">SUM(C40:G40)</f>
        <v>723000000</v>
      </c>
      <c r="I40" s="125"/>
      <c r="J40" s="122"/>
      <c r="K40" s="122"/>
      <c r="L40" s="122"/>
    </row>
    <row r="41" spans="2:12" ht="15.75" outlineLevel="1">
      <c r="B41" s="302" t="s">
        <v>31</v>
      </c>
      <c r="C41" s="303">
        <f>C9*'Agency Banking'!E6*'Agency Banking'!E7*'Agency Banking'!E10*12</f>
        <v>3000000</v>
      </c>
      <c r="D41" s="303">
        <f>D9*'Agency Banking'!F6*'Agency Banking'!F7*'Agency Banking'!F10*12</f>
        <v>15000000</v>
      </c>
      <c r="E41" s="303">
        <f>E9*'Agency Banking'!G6*'Agency Banking'!G7*'Agency Banking'!G10*12</f>
        <v>45000000</v>
      </c>
      <c r="F41" s="303">
        <f>F9*'Agency Banking'!H6*'Agency Banking'!H7*'Agency Banking'!H10*12</f>
        <v>120000000</v>
      </c>
      <c r="G41" s="303">
        <f>G9*'Agency Banking'!I6*'Agency Banking'!I7*'Agency Banking'!I10*12</f>
        <v>540000000</v>
      </c>
      <c r="H41" s="304">
        <f t="shared" si="2"/>
        <v>723000000</v>
      </c>
      <c r="I41" s="125"/>
      <c r="J41" s="122"/>
      <c r="K41" s="122"/>
      <c r="L41" s="122"/>
    </row>
    <row r="42" spans="2:12" ht="15.75" outlineLevel="1">
      <c r="B42" s="302" t="s">
        <v>146</v>
      </c>
      <c r="C42" s="303">
        <f>C9*'Agency Banking'!E6*'Agency Banking'!E7*'Agency Banking'!E11*12</f>
        <v>0</v>
      </c>
      <c r="D42" s="303">
        <f>D9*'Agency Banking'!F6*'Agency Banking'!F7*'Agency Banking'!F11*12</f>
        <v>0</v>
      </c>
      <c r="E42" s="303">
        <f>E9*'Agency Banking'!G6*'Agency Banking'!G7*'Agency Banking'!G11*12</f>
        <v>0</v>
      </c>
      <c r="F42" s="303">
        <f>F9*'Agency Banking'!H6*'Agency Banking'!H7*'Agency Banking'!H11*12</f>
        <v>0</v>
      </c>
      <c r="G42" s="303">
        <f>G9*'Agency Banking'!I6*'Agency Banking'!I7*'Agency Banking'!I11*12</f>
        <v>0</v>
      </c>
      <c r="H42" s="304">
        <f t="shared" si="2"/>
        <v>0</v>
      </c>
      <c r="I42" s="125"/>
      <c r="J42" s="122"/>
      <c r="K42" s="122"/>
      <c r="L42" s="122"/>
    </row>
    <row r="43" spans="2:12" ht="15.75" outlineLevel="1">
      <c r="B43" s="272" t="str">
        <f>B31</f>
        <v>… from Cash Out at Agent</v>
      </c>
      <c r="C43" s="291">
        <f>SUM(C44:C45)</f>
        <v>10800000</v>
      </c>
      <c r="D43" s="291">
        <f>SUM(D44:D45)</f>
        <v>27000000</v>
      </c>
      <c r="E43" s="291">
        <f>SUM(E44:E45)</f>
        <v>81000000</v>
      </c>
      <c r="F43" s="291">
        <f>SUM(F44:F45)</f>
        <v>216000000</v>
      </c>
      <c r="G43" s="291">
        <f>SUM(G44:G45)</f>
        <v>972000000</v>
      </c>
      <c r="H43" s="292">
        <f t="shared" si="2"/>
        <v>1306800000</v>
      </c>
      <c r="I43" s="125"/>
      <c r="J43" s="122"/>
      <c r="K43" s="122"/>
      <c r="L43" s="122"/>
    </row>
    <row r="44" spans="2:12" ht="15.75" outlineLevel="1">
      <c r="B44" s="302" t="s">
        <v>31</v>
      </c>
      <c r="C44" s="303">
        <f>C9*'Agency Banking'!E15*'Agency Banking'!E16*'Agency Banking'!E19*12</f>
        <v>7200000</v>
      </c>
      <c r="D44" s="303">
        <f>D9*'Agency Banking'!F15*'Agency Banking'!F16*'Agency Banking'!F19*12</f>
        <v>18000000</v>
      </c>
      <c r="E44" s="303">
        <f>E9*'Agency Banking'!G15*'Agency Banking'!G16*'Agency Banking'!G19*12</f>
        <v>54000000</v>
      </c>
      <c r="F44" s="303">
        <f>F9*'Agency Banking'!H15*'Agency Banking'!H16*'Agency Banking'!H19*12</f>
        <v>144000000</v>
      </c>
      <c r="G44" s="303">
        <f>G9*'Agency Banking'!I15*'Agency Banking'!I16*'Agency Banking'!I19*12</f>
        <v>648000000</v>
      </c>
      <c r="H44" s="304">
        <f t="shared" si="2"/>
        <v>871200000</v>
      </c>
      <c r="I44" s="125"/>
      <c r="J44" s="122"/>
      <c r="K44" s="122"/>
      <c r="L44" s="122"/>
    </row>
    <row r="45" spans="2:12" ht="15.75" outlineLevel="1">
      <c r="B45" s="302" t="s">
        <v>146</v>
      </c>
      <c r="C45" s="303">
        <f>C9*'Agency Banking'!E15*'Agency Banking'!E16*'Agency Banking'!E20*12</f>
        <v>3600000</v>
      </c>
      <c r="D45" s="303">
        <f>D9*'Agency Banking'!F15*'Agency Banking'!F16*'Agency Banking'!F20*12</f>
        <v>9000000</v>
      </c>
      <c r="E45" s="303">
        <f>E9*'Agency Banking'!G15*'Agency Banking'!G16*'Agency Banking'!G20*12</f>
        <v>27000000</v>
      </c>
      <c r="F45" s="303">
        <f>F9*'Agency Banking'!H15*'Agency Banking'!H16*'Agency Banking'!H20*12</f>
        <v>72000000</v>
      </c>
      <c r="G45" s="303">
        <f>G9*'Agency Banking'!I15*'Agency Banking'!I16*'Agency Banking'!I20*12</f>
        <v>324000000</v>
      </c>
      <c r="H45" s="304">
        <f t="shared" si="2"/>
        <v>435600000</v>
      </c>
      <c r="I45" s="125"/>
      <c r="J45" s="122"/>
      <c r="K45" s="122"/>
      <c r="L45" s="122"/>
    </row>
    <row r="46" spans="2:12" ht="15.75" outlineLevel="1">
      <c r="B46" s="272" t="str">
        <f>B32</f>
        <v>… from Bill Payment at Agent</v>
      </c>
      <c r="C46" s="291">
        <f>SUM(C47:C48)</f>
        <v>3900000</v>
      </c>
      <c r="D46" s="291">
        <f>SUM(D47:D48)</f>
        <v>19500000</v>
      </c>
      <c r="E46" s="291">
        <f>SUM(E47:E48)</f>
        <v>58500000</v>
      </c>
      <c r="F46" s="291">
        <f>SUM(F47:F48)</f>
        <v>156000000</v>
      </c>
      <c r="G46" s="291">
        <f>SUM(G47:G48)</f>
        <v>702000000</v>
      </c>
      <c r="H46" s="292">
        <f t="shared" si="2"/>
        <v>939900000</v>
      </c>
      <c r="I46" s="125"/>
      <c r="J46" s="122"/>
      <c r="K46" s="122"/>
      <c r="L46" s="122"/>
    </row>
    <row r="47" spans="2:12" ht="15.75" outlineLevel="1">
      <c r="B47" s="302" t="s">
        <v>31</v>
      </c>
      <c r="C47" s="303">
        <f>C9*'Agency Banking'!E24*'Agency Banking'!E25*'Agency Banking'!E28*12</f>
        <v>3000000</v>
      </c>
      <c r="D47" s="303">
        <f>D9*'Agency Banking'!F24*'Agency Banking'!F25*'Agency Banking'!F28*12</f>
        <v>15000000</v>
      </c>
      <c r="E47" s="303">
        <f>E9*'Agency Banking'!G24*'Agency Banking'!G25*'Agency Banking'!G28*12</f>
        <v>45000000</v>
      </c>
      <c r="F47" s="303">
        <f>F9*'Agency Banking'!H24*'Agency Banking'!H25*'Agency Banking'!H28*12</f>
        <v>120000000</v>
      </c>
      <c r="G47" s="303">
        <f>G9*'Agency Banking'!I24*'Agency Banking'!I25*'Agency Banking'!I28*12</f>
        <v>540000000</v>
      </c>
      <c r="H47" s="304">
        <f t="shared" si="2"/>
        <v>723000000</v>
      </c>
      <c r="I47" s="125"/>
      <c r="J47" s="122"/>
      <c r="K47" s="122"/>
      <c r="L47" s="122"/>
    </row>
    <row r="48" spans="2:12" ht="15.75" outlineLevel="1">
      <c r="B48" s="302" t="s">
        <v>146</v>
      </c>
      <c r="C48" s="303">
        <f>C9*'Agency Banking'!E24*'Agency Banking'!E25*'Agency Banking'!E29*12</f>
        <v>900000</v>
      </c>
      <c r="D48" s="303">
        <f>D9*'Agency Banking'!F24*'Agency Banking'!F25*'Agency Banking'!F29*12</f>
        <v>4500000</v>
      </c>
      <c r="E48" s="303">
        <f>E9*'Agency Banking'!G24*'Agency Banking'!G25*'Agency Banking'!G29*12</f>
        <v>13500000</v>
      </c>
      <c r="F48" s="303">
        <f>F9*'Agency Banking'!H24*'Agency Banking'!H25*'Agency Banking'!H29*12</f>
        <v>36000000</v>
      </c>
      <c r="G48" s="303">
        <f>G9*'Agency Banking'!I24*'Agency Banking'!I25*'Agency Banking'!I29*12</f>
        <v>162000000</v>
      </c>
      <c r="H48" s="304">
        <f t="shared" si="2"/>
        <v>216900000</v>
      </c>
      <c r="I48" s="125"/>
      <c r="J48" s="122"/>
      <c r="K48" s="122"/>
      <c r="L48" s="122"/>
    </row>
    <row r="49" spans="2:12" ht="15.75" outlineLevel="1">
      <c r="B49" s="272" t="str">
        <f>B33</f>
        <v>… from Open Account at Agent</v>
      </c>
      <c r="C49" s="291">
        <f>SUM(C50:C51)</f>
        <v>491400</v>
      </c>
      <c r="D49" s="291">
        <f>SUM(D50:D51)</f>
        <v>1587600</v>
      </c>
      <c r="E49" s="291">
        <f>SUM(E50:E51)</f>
        <v>5670000</v>
      </c>
      <c r="F49" s="291">
        <f>SUM(F50:F51)</f>
        <v>18900000</v>
      </c>
      <c r="G49" s="291">
        <f>SUM(G50:G51)</f>
        <v>56700000</v>
      </c>
      <c r="H49" s="292">
        <f t="shared" si="2"/>
        <v>83349000</v>
      </c>
      <c r="I49" s="125"/>
      <c r="J49" s="122"/>
      <c r="K49" s="122"/>
      <c r="L49" s="122"/>
    </row>
    <row r="50" spans="2:12" ht="15.75" outlineLevel="1">
      <c r="B50" s="302" t="s">
        <v>31</v>
      </c>
      <c r="C50" s="303">
        <f>(C23*'Agency Banking'!E35)+(C24*'Agency Banking'!E38)</f>
        <v>491400</v>
      </c>
      <c r="D50" s="303">
        <f>(D23*'Agency Banking'!F35)+(D24*'Agency Banking'!F38)</f>
        <v>1587600</v>
      </c>
      <c r="E50" s="303">
        <f>(E23*'Agency Banking'!G35)+(E24*'Agency Banking'!G38)</f>
        <v>5670000</v>
      </c>
      <c r="F50" s="303">
        <f>(F23*'Agency Banking'!H35)+(F24*'Agency Banking'!H38)</f>
        <v>18900000</v>
      </c>
      <c r="G50" s="303">
        <f>(G23*'Agency Banking'!I35)+(G24*'Agency Banking'!I38)</f>
        <v>56700000</v>
      </c>
      <c r="H50" s="304">
        <f t="shared" si="2"/>
        <v>83349000</v>
      </c>
      <c r="I50" s="125"/>
      <c r="J50" s="122"/>
      <c r="K50" s="122"/>
      <c r="L50" s="122"/>
    </row>
    <row r="51" spans="2:12" ht="15.75" outlineLevel="1">
      <c r="B51" s="302"/>
      <c r="C51" s="303"/>
      <c r="D51" s="303"/>
      <c r="E51" s="303"/>
      <c r="F51" s="303"/>
      <c r="G51" s="303"/>
      <c r="H51" s="304"/>
      <c r="I51" s="125"/>
      <c r="J51" s="122"/>
      <c r="K51" s="122"/>
      <c r="L51" s="122"/>
    </row>
    <row r="52" spans="2:12" ht="15.75" outlineLevel="1">
      <c r="B52" s="272" t="str">
        <f>B34</f>
        <v>… from &lt;Not Used&gt;</v>
      </c>
      <c r="C52" s="291">
        <f>SUM(C53:C54)</f>
        <v>0</v>
      </c>
      <c r="D52" s="291">
        <f>SUM(D53:D54)</f>
        <v>0</v>
      </c>
      <c r="E52" s="291">
        <f>SUM(E53:E54)</f>
        <v>0</v>
      </c>
      <c r="F52" s="291">
        <f>SUM(F53:F54)</f>
        <v>0</v>
      </c>
      <c r="G52" s="291">
        <f>SUM(G53:G54)</f>
        <v>0</v>
      </c>
      <c r="H52" s="292">
        <f t="shared" si="2"/>
        <v>0</v>
      </c>
      <c r="I52" s="125"/>
      <c r="J52" s="122"/>
      <c r="K52" s="122"/>
      <c r="L52" s="122"/>
    </row>
    <row r="53" spans="2:12" ht="15.75" outlineLevel="1">
      <c r="B53" s="302" t="s">
        <v>31</v>
      </c>
      <c r="C53" s="303">
        <f>C9*'Agency Banking'!E41*'Agency Banking'!E42*'Agency Banking'!E45*12</f>
        <v>0</v>
      </c>
      <c r="D53" s="303">
        <f>D9*'Agency Banking'!F41*'Agency Banking'!F42*'Agency Banking'!F45*12</f>
        <v>0</v>
      </c>
      <c r="E53" s="303">
        <f>E9*'Agency Banking'!G41*'Agency Banking'!G42*'Agency Banking'!G45*12</f>
        <v>0</v>
      </c>
      <c r="F53" s="303">
        <f>F9*'Agency Banking'!H41*'Agency Banking'!H42*'Agency Banking'!H45*12</f>
        <v>0</v>
      </c>
      <c r="G53" s="303">
        <f>G9*'Agency Banking'!I41*'Agency Banking'!I42*'Agency Banking'!I45*12</f>
        <v>0</v>
      </c>
      <c r="H53" s="304">
        <f t="shared" si="2"/>
        <v>0</v>
      </c>
      <c r="I53" s="125"/>
      <c r="J53" s="122"/>
      <c r="K53" s="122"/>
      <c r="L53" s="122"/>
    </row>
    <row r="54" spans="2:12" ht="15.75" outlineLevel="1">
      <c r="B54" s="302" t="s">
        <v>146</v>
      </c>
      <c r="C54" s="303">
        <f>C9*'Agency Banking'!E41*'Agency Banking'!E42*'Agency Banking'!E46*12</f>
        <v>0</v>
      </c>
      <c r="D54" s="303">
        <f>D9*'Agency Banking'!F41*'Agency Banking'!F42*'Agency Banking'!F46*12</f>
        <v>0</v>
      </c>
      <c r="E54" s="303">
        <f>E9*'Agency Banking'!G41*'Agency Banking'!G42*'Agency Banking'!G46*12</f>
        <v>0</v>
      </c>
      <c r="F54" s="303">
        <f>F9*'Agency Banking'!H41*'Agency Banking'!H42*'Agency Banking'!H46*12</f>
        <v>0</v>
      </c>
      <c r="G54" s="303">
        <f>G9*'Agency Banking'!I41*'Agency Banking'!I42*'Agency Banking'!I46*12</f>
        <v>0</v>
      </c>
      <c r="H54" s="304">
        <f t="shared" si="2"/>
        <v>0</v>
      </c>
      <c r="I54" s="125"/>
      <c r="J54" s="122"/>
      <c r="K54" s="122"/>
      <c r="L54" s="122"/>
    </row>
    <row r="55" spans="2:12" ht="15.75" outlineLevel="1">
      <c r="B55" s="272" t="str">
        <f>B35</f>
        <v>… from &lt;Not Used&gt;</v>
      </c>
      <c r="C55" s="291">
        <f>SUM(C56:C57)</f>
        <v>0</v>
      </c>
      <c r="D55" s="291">
        <f>SUM(D56:D57)</f>
        <v>0</v>
      </c>
      <c r="E55" s="291">
        <f>SUM(E56:E57)</f>
        <v>0</v>
      </c>
      <c r="F55" s="291">
        <f>SUM(F56:F57)</f>
        <v>0</v>
      </c>
      <c r="G55" s="291">
        <f>SUM(G56:G57)</f>
        <v>0</v>
      </c>
      <c r="H55" s="292">
        <f t="shared" si="2"/>
        <v>0</v>
      </c>
      <c r="I55" s="125"/>
      <c r="J55" s="122"/>
      <c r="K55" s="122"/>
      <c r="L55" s="122"/>
    </row>
    <row r="56" spans="2:12" ht="15.75" outlineLevel="1">
      <c r="B56" s="302" t="s">
        <v>31</v>
      </c>
      <c r="C56" s="303">
        <f>C9*'Agency Banking'!E50*'Agency Banking'!E51*'Agency Banking'!E54*12</f>
        <v>0</v>
      </c>
      <c r="D56" s="303">
        <f>D9*'Agency Banking'!F50*'Agency Banking'!F51*'Agency Banking'!F54*12</f>
        <v>0</v>
      </c>
      <c r="E56" s="303">
        <f>E9*'Agency Banking'!G50*'Agency Banking'!G51*'Agency Banking'!G54*12</f>
        <v>0</v>
      </c>
      <c r="F56" s="303">
        <f>F9*'Agency Banking'!H50*'Agency Banking'!H51*'Agency Banking'!H54*12</f>
        <v>0</v>
      </c>
      <c r="G56" s="303">
        <f>G9*'Agency Banking'!I50*'Agency Banking'!I51*'Agency Banking'!I54*12</f>
        <v>0</v>
      </c>
      <c r="H56" s="304">
        <f t="shared" si="2"/>
        <v>0</v>
      </c>
      <c r="I56" s="125"/>
      <c r="J56" s="122"/>
      <c r="K56" s="122"/>
      <c r="L56" s="122"/>
    </row>
    <row r="57" spans="2:12" ht="15.75" outlineLevel="1">
      <c r="B57" s="302" t="s">
        <v>146</v>
      </c>
      <c r="C57" s="303">
        <f>C9*'Agency Banking'!E50*'Agency Banking'!E51*'Agency Banking'!E55*12</f>
        <v>0</v>
      </c>
      <c r="D57" s="303">
        <f>D9*'Agency Banking'!F50*'Agency Banking'!F51*'Agency Banking'!F55*12</f>
        <v>0</v>
      </c>
      <c r="E57" s="303">
        <f>E9*'Agency Banking'!G50*'Agency Banking'!G51*'Agency Banking'!G55*12</f>
        <v>0</v>
      </c>
      <c r="F57" s="303">
        <f>F9*'Agency Banking'!H50*'Agency Banking'!H51*'Agency Banking'!H55*12</f>
        <v>0</v>
      </c>
      <c r="G57" s="303">
        <f>G9*'Agency Banking'!I50*'Agency Banking'!I51*'Agency Banking'!I55*12</f>
        <v>0</v>
      </c>
      <c r="H57" s="304">
        <f t="shared" si="2"/>
        <v>0</v>
      </c>
      <c r="I57" s="125"/>
      <c r="J57" s="122"/>
      <c r="K57" s="122"/>
      <c r="L57" s="122"/>
    </row>
    <row r="58" spans="2:12" ht="15.75" outlineLevel="1">
      <c r="B58" s="272" t="str">
        <f>B36</f>
        <v>… from &lt;Not Used&gt;</v>
      </c>
      <c r="C58" s="291">
        <f>SUM(C59:C60)</f>
        <v>0</v>
      </c>
      <c r="D58" s="291">
        <f>SUM(D59:D60)</f>
        <v>0</v>
      </c>
      <c r="E58" s="291">
        <f>SUM(E59:E60)</f>
        <v>0</v>
      </c>
      <c r="F58" s="291">
        <f>SUM(F59:F60)</f>
        <v>0</v>
      </c>
      <c r="G58" s="291">
        <f>SUM(G59:G60)</f>
        <v>0</v>
      </c>
      <c r="H58" s="292">
        <f t="shared" si="2"/>
        <v>0</v>
      </c>
      <c r="I58" s="125"/>
      <c r="J58" s="122"/>
      <c r="K58" s="122"/>
      <c r="L58" s="122"/>
    </row>
    <row r="59" spans="2:12" ht="15.75" outlineLevel="1">
      <c r="B59" s="302" t="s">
        <v>31</v>
      </c>
      <c r="C59" s="303">
        <f>C9*'Agency Banking'!E59*'Agency Banking'!E60*'Agency Banking'!E63*12</f>
        <v>0</v>
      </c>
      <c r="D59" s="303">
        <f>D9*'Agency Banking'!F59*'Agency Banking'!F60*'Agency Banking'!F63*12</f>
        <v>0</v>
      </c>
      <c r="E59" s="303">
        <f>E9*'Agency Banking'!G59*'Agency Banking'!G60*'Agency Banking'!G63*12</f>
        <v>0</v>
      </c>
      <c r="F59" s="303">
        <f>F9*'Agency Banking'!H59*'Agency Banking'!H60*'Agency Banking'!H63*12</f>
        <v>0</v>
      </c>
      <c r="G59" s="303">
        <f>G9*'Agency Banking'!I59*'Agency Banking'!I60*'Agency Banking'!I63*12</f>
        <v>0</v>
      </c>
      <c r="H59" s="304">
        <f t="shared" si="2"/>
        <v>0</v>
      </c>
      <c r="I59" s="125"/>
      <c r="J59" s="122"/>
      <c r="K59" s="122"/>
      <c r="L59" s="122"/>
    </row>
    <row r="60" spans="2:12" ht="15.75" outlineLevel="1">
      <c r="B60" s="302" t="s">
        <v>146</v>
      </c>
      <c r="C60" s="303">
        <f>C9*'Agency Banking'!E59*'Agency Banking'!E60*'Agency Banking'!E64*12</f>
        <v>0</v>
      </c>
      <c r="D60" s="303">
        <f>D9*'Agency Banking'!F59*'Agency Banking'!F60*'Agency Banking'!F64*12</f>
        <v>0</v>
      </c>
      <c r="E60" s="303">
        <f>E9*'Agency Banking'!G59*'Agency Banking'!G60*'Agency Banking'!G64*12</f>
        <v>0</v>
      </c>
      <c r="F60" s="303">
        <f>F9*'Agency Banking'!H59*'Agency Banking'!H60*'Agency Banking'!H64*12</f>
        <v>0</v>
      </c>
      <c r="G60" s="303">
        <f>G9*'Agency Banking'!I59*'Agency Banking'!I60*'Agency Banking'!I64*12</f>
        <v>0</v>
      </c>
      <c r="H60" s="304">
        <f t="shared" si="2"/>
        <v>0</v>
      </c>
      <c r="I60" s="125"/>
      <c r="J60" s="122"/>
      <c r="K60" s="122"/>
      <c r="L60" s="122"/>
    </row>
    <row r="61" spans="2:12" ht="16.5" outlineLevel="1" thickBot="1">
      <c r="B61" s="293" t="s">
        <v>33</v>
      </c>
      <c r="C61" s="294">
        <f>C40+C43+C46+C49</f>
        <v>18191400</v>
      </c>
      <c r="D61" s="294">
        <f>D40+D43+D46+D49</f>
        <v>63087600</v>
      </c>
      <c r="E61" s="294">
        <f>E40+E43+E46+E49</f>
        <v>190170000</v>
      </c>
      <c r="F61" s="294">
        <f>F40+F43+F46+F49</f>
        <v>510900000</v>
      </c>
      <c r="G61" s="294">
        <f>G40+G43+G46+G49</f>
        <v>2270700000</v>
      </c>
      <c r="H61" s="295">
        <f t="shared" si="2"/>
        <v>3053049000</v>
      </c>
      <c r="I61" s="125"/>
      <c r="J61" s="122"/>
      <c r="K61" s="122"/>
      <c r="L61" s="122"/>
    </row>
    <row r="62" spans="2:12" ht="16.5" outlineLevel="1" thickTop="1">
      <c r="B62" s="296"/>
      <c r="C62" s="297"/>
      <c r="D62" s="297"/>
      <c r="E62" s="297"/>
      <c r="F62" s="297"/>
      <c r="G62" s="297"/>
      <c r="H62" s="298"/>
      <c r="I62" s="125"/>
      <c r="J62" s="122"/>
      <c r="K62" s="122"/>
      <c r="L62" s="122"/>
    </row>
    <row r="63" spans="2:12" ht="15.75" outlineLevel="1">
      <c r="B63" s="305" t="s">
        <v>83</v>
      </c>
      <c r="C63" s="306"/>
      <c r="D63" s="306"/>
      <c r="E63" s="306"/>
      <c r="F63" s="306"/>
      <c r="G63" s="306"/>
      <c r="H63" s="307"/>
      <c r="I63" s="123"/>
      <c r="J63" s="122"/>
      <c r="K63" s="122"/>
      <c r="L63" s="122"/>
    </row>
    <row r="64" spans="2:12" ht="15.75" outlineLevel="1">
      <c r="B64" s="308" t="str">
        <f>B40</f>
        <v>… from Cash In at Agent</v>
      </c>
      <c r="C64" s="309">
        <f>C30-C40</f>
        <v>-3000000</v>
      </c>
      <c r="D64" s="309">
        <f>D30-D40</f>
        <v>-15000000</v>
      </c>
      <c r="E64" s="309">
        <f>E30-E40</f>
        <v>-45000000</v>
      </c>
      <c r="F64" s="309">
        <f>F30-F40</f>
        <v>-120000000</v>
      </c>
      <c r="G64" s="309">
        <f>G30-G40</f>
        <v>-540000000</v>
      </c>
      <c r="H64" s="310">
        <f t="shared" ref="H64:H71" si="3">SUM(C64:G64)</f>
        <v>-723000000</v>
      </c>
      <c r="I64" s="125"/>
      <c r="J64" s="122"/>
      <c r="K64" s="122"/>
      <c r="L64" s="122"/>
    </row>
    <row r="65" spans="2:12" ht="15.75" outlineLevel="1">
      <c r="B65" s="308" t="str">
        <f>B43</f>
        <v>… from Cash Out at Agent</v>
      </c>
      <c r="C65" s="309">
        <f>C31-C43</f>
        <v>13200000</v>
      </c>
      <c r="D65" s="309">
        <f>D31-D43</f>
        <v>33000000</v>
      </c>
      <c r="E65" s="309">
        <f>E31-E43</f>
        <v>99000000</v>
      </c>
      <c r="F65" s="309">
        <f>F31-F43</f>
        <v>264000000</v>
      </c>
      <c r="G65" s="309">
        <f>G31-G43</f>
        <v>1188000000</v>
      </c>
      <c r="H65" s="310">
        <f t="shared" si="3"/>
        <v>1597200000</v>
      </c>
      <c r="I65" s="125"/>
      <c r="J65" s="122"/>
      <c r="K65" s="122"/>
      <c r="L65" s="122"/>
    </row>
    <row r="66" spans="2:12" ht="15.75" outlineLevel="1">
      <c r="B66" s="308" t="str">
        <f>B46</f>
        <v>… from Bill Payment at Agent</v>
      </c>
      <c r="C66" s="309">
        <f>C32-C46</f>
        <v>2100000</v>
      </c>
      <c r="D66" s="309">
        <f>D32-D46</f>
        <v>10500000</v>
      </c>
      <c r="E66" s="309">
        <f>E32-E46</f>
        <v>31500000</v>
      </c>
      <c r="F66" s="309">
        <f>F32-F46</f>
        <v>84000000</v>
      </c>
      <c r="G66" s="309">
        <f>G32-G46</f>
        <v>378000000</v>
      </c>
      <c r="H66" s="310">
        <f t="shared" si="3"/>
        <v>506100000</v>
      </c>
      <c r="I66" s="125"/>
      <c r="J66" s="122"/>
      <c r="K66" s="122"/>
      <c r="L66" s="122"/>
    </row>
    <row r="67" spans="2:12" ht="15.75" outlineLevel="1">
      <c r="B67" s="308" t="str">
        <f>B49</f>
        <v>… from Open Account at Agent</v>
      </c>
      <c r="C67" s="309">
        <f>C33-C49</f>
        <v>-491400</v>
      </c>
      <c r="D67" s="309">
        <f>D33-D49</f>
        <v>-1587600</v>
      </c>
      <c r="E67" s="309">
        <f>E33-E49</f>
        <v>-5670000</v>
      </c>
      <c r="F67" s="309">
        <f>F33-F49</f>
        <v>-18900000</v>
      </c>
      <c r="G67" s="309">
        <f>G33-G49</f>
        <v>-56700000</v>
      </c>
      <c r="H67" s="310">
        <f t="shared" si="3"/>
        <v>-83349000</v>
      </c>
      <c r="I67" s="125"/>
      <c r="J67" s="122"/>
      <c r="K67" s="122"/>
      <c r="L67" s="122"/>
    </row>
    <row r="68" spans="2:12" ht="15.75" outlineLevel="1">
      <c r="B68" s="308" t="str">
        <f>B52</f>
        <v>… from &lt;Not Used&gt;</v>
      </c>
      <c r="C68" s="309">
        <f>C34-C52</f>
        <v>0</v>
      </c>
      <c r="D68" s="309">
        <f>D34-D52</f>
        <v>0</v>
      </c>
      <c r="E68" s="309">
        <f>E34-E52</f>
        <v>0</v>
      </c>
      <c r="F68" s="309">
        <f>F34-F52</f>
        <v>0</v>
      </c>
      <c r="G68" s="309">
        <f>G34-G52</f>
        <v>0</v>
      </c>
      <c r="H68" s="310">
        <f t="shared" si="3"/>
        <v>0</v>
      </c>
      <c r="I68" s="125"/>
      <c r="J68" s="122"/>
      <c r="K68" s="122"/>
      <c r="L68" s="122"/>
    </row>
    <row r="69" spans="2:12" ht="15.75" outlineLevel="1">
      <c r="B69" s="308" t="str">
        <f>B55</f>
        <v>… from &lt;Not Used&gt;</v>
      </c>
      <c r="C69" s="309">
        <f>C35-C55</f>
        <v>0</v>
      </c>
      <c r="D69" s="309">
        <f>D35-D55</f>
        <v>0</v>
      </c>
      <c r="E69" s="309">
        <f>E35-E55</f>
        <v>0</v>
      </c>
      <c r="F69" s="309">
        <f>F35-F55</f>
        <v>0</v>
      </c>
      <c r="G69" s="309">
        <f>G35-G55</f>
        <v>0</v>
      </c>
      <c r="H69" s="310">
        <f t="shared" si="3"/>
        <v>0</v>
      </c>
      <c r="I69" s="125"/>
      <c r="J69" s="122"/>
      <c r="K69" s="122"/>
      <c r="L69" s="122"/>
    </row>
    <row r="70" spans="2:12" ht="15.75" outlineLevel="1">
      <c r="B70" s="308" t="str">
        <f>B58</f>
        <v>… from &lt;Not Used&gt;</v>
      </c>
      <c r="C70" s="309">
        <f>C36-C58</f>
        <v>0</v>
      </c>
      <c r="D70" s="309">
        <f>D36-D58</f>
        <v>0</v>
      </c>
      <c r="E70" s="309">
        <f>E36-E58</f>
        <v>0</v>
      </c>
      <c r="F70" s="309">
        <f>F36-F58</f>
        <v>0</v>
      </c>
      <c r="G70" s="309">
        <f>G36-G58</f>
        <v>0</v>
      </c>
      <c r="H70" s="310">
        <f t="shared" si="3"/>
        <v>0</v>
      </c>
      <c r="I70" s="125"/>
      <c r="J70" s="122"/>
      <c r="K70" s="122"/>
      <c r="L70" s="122"/>
    </row>
    <row r="71" spans="2:12" ht="16.5" thickBot="1">
      <c r="B71" s="311" t="s">
        <v>84</v>
      </c>
      <c r="C71" s="312">
        <f>SUM(C64:C70)</f>
        <v>11808600</v>
      </c>
      <c r="D71" s="312">
        <f>SUM(D64:D70)</f>
        <v>26912400</v>
      </c>
      <c r="E71" s="312">
        <f>SUM(E64:E70)</f>
        <v>79830000</v>
      </c>
      <c r="F71" s="312">
        <f>SUM(F64:F70)</f>
        <v>209100000</v>
      </c>
      <c r="G71" s="312">
        <f>SUM(G64:G70)</f>
        <v>969300000</v>
      </c>
      <c r="H71" s="313">
        <f t="shared" si="3"/>
        <v>1296951000</v>
      </c>
      <c r="I71" s="125"/>
      <c r="J71" s="122"/>
      <c r="K71" s="122"/>
      <c r="L71" s="122"/>
    </row>
    <row r="72" spans="2:12" ht="16.5" thickTop="1">
      <c r="B72" s="186"/>
      <c r="C72" s="314"/>
      <c r="D72" s="314"/>
      <c r="E72" s="314"/>
      <c r="F72" s="314"/>
      <c r="G72" s="314"/>
      <c r="H72" s="314"/>
      <c r="I72" s="123"/>
      <c r="J72" s="122"/>
      <c r="K72" s="122"/>
      <c r="L72" s="122"/>
    </row>
    <row r="73" spans="2:12" ht="15.75">
      <c r="B73" s="263" t="s">
        <v>40</v>
      </c>
      <c r="C73" s="280" t="str">
        <f>C27</f>
        <v>Year 1</v>
      </c>
      <c r="D73" s="280" t="str">
        <f>D27</f>
        <v>Year 2</v>
      </c>
      <c r="E73" s="280" t="str">
        <f>E27</f>
        <v>Year 3</v>
      </c>
      <c r="F73" s="280" t="str">
        <f>F27</f>
        <v>Year 4</v>
      </c>
      <c r="G73" s="280" t="str">
        <f>G27</f>
        <v>Year 5</v>
      </c>
      <c r="H73" s="280" t="s">
        <v>0</v>
      </c>
      <c r="I73" s="123"/>
      <c r="J73" s="122"/>
      <c r="K73" s="122"/>
      <c r="L73" s="122"/>
    </row>
    <row r="74" spans="2:12" ht="15.75" hidden="1" outlineLevel="1">
      <c r="B74" s="315"/>
      <c r="C74" s="316"/>
      <c r="D74" s="316"/>
      <c r="E74" s="316"/>
      <c r="F74" s="316"/>
      <c r="G74" s="316"/>
      <c r="H74" s="317"/>
      <c r="I74" s="126"/>
      <c r="J74" s="122"/>
      <c r="K74" s="122"/>
      <c r="L74" s="122"/>
    </row>
    <row r="75" spans="2:12" ht="15.75" hidden="1" outlineLevel="1">
      <c r="B75" s="318" t="s">
        <v>21</v>
      </c>
      <c r="C75" s="289"/>
      <c r="D75" s="289"/>
      <c r="E75" s="289"/>
      <c r="F75" s="289"/>
      <c r="G75" s="289"/>
      <c r="H75" s="319"/>
      <c r="I75" s="123"/>
      <c r="J75" s="122"/>
      <c r="K75" s="122"/>
      <c r="L75" s="122"/>
    </row>
    <row r="76" spans="2:12" ht="15.75" hidden="1" outlineLevel="1">
      <c r="B76" s="320" t="str">
        <f>"…from "&amp;'Mobile Banking'!C6</f>
        <v>…from Check balance</v>
      </c>
      <c r="C76" s="291">
        <f>C$13*'Mobile Banking'!E7*'Mobile Banking'!E8*'Mobile Banking'!E9*12</f>
        <v>1050000</v>
      </c>
      <c r="D76" s="291">
        <f>D$13*'Mobile Banking'!F7*'Mobile Banking'!F8*'Mobile Banking'!F9*12</f>
        <v>4500000</v>
      </c>
      <c r="E76" s="291">
        <f>E$13*'Mobile Banking'!G7*'Mobile Banking'!G8*'Mobile Banking'!G9*12</f>
        <v>18900000</v>
      </c>
      <c r="F76" s="291">
        <f>F$13*'Mobile Banking'!H7*'Mobile Banking'!H8*'Mobile Banking'!H9*12</f>
        <v>72000000</v>
      </c>
      <c r="G76" s="291">
        <f>G$13*'Mobile Banking'!I7*'Mobile Banking'!I8*'Mobile Banking'!I9*12</f>
        <v>240000000</v>
      </c>
      <c r="H76" s="321">
        <f t="shared" ref="H76:H86" si="4">SUM(C76:G76)</f>
        <v>336450000</v>
      </c>
      <c r="I76" s="126"/>
      <c r="J76" s="122"/>
      <c r="K76" s="122"/>
      <c r="L76" s="122"/>
    </row>
    <row r="77" spans="2:12" ht="15.75" hidden="1" outlineLevel="1">
      <c r="B77" s="320" t="str">
        <f>"…from "&amp;'Mobile Banking'!C13</f>
        <v>…from Transaction history</v>
      </c>
      <c r="C77" s="291">
        <f>C$13*'Mobile Banking'!E14*'Mobile Banking'!E15*'Mobile Banking'!E16*12</f>
        <v>2100000</v>
      </c>
      <c r="D77" s="291">
        <f>D$13*'Mobile Banking'!F14*'Mobile Banking'!F15*'Mobile Banking'!F16*12</f>
        <v>6750000</v>
      </c>
      <c r="E77" s="291">
        <f>E$13*'Mobile Banking'!G14*'Mobile Banking'!G15*'Mobile Banking'!G16*12</f>
        <v>25200000</v>
      </c>
      <c r="F77" s="291">
        <f>F$13*'Mobile Banking'!H14*'Mobile Banking'!H15*'Mobile Banking'!H16*12</f>
        <v>90000000</v>
      </c>
      <c r="G77" s="291">
        <f>G$13*'Mobile Banking'!I14*'Mobile Banking'!I15*'Mobile Banking'!I16*12</f>
        <v>360000000</v>
      </c>
      <c r="H77" s="321">
        <f t="shared" si="4"/>
        <v>484050000</v>
      </c>
      <c r="I77" s="126"/>
      <c r="J77" s="122"/>
      <c r="K77" s="122"/>
      <c r="L77" s="122"/>
    </row>
    <row r="78" spans="2:12" ht="15.75" hidden="1" outlineLevel="1">
      <c r="B78" s="320" t="str">
        <f>"…from "&amp;'Mobile Banking'!C20</f>
        <v>…from Purchase mobile airtime</v>
      </c>
      <c r="C78" s="291">
        <f>C$13*'Mobile Banking'!E21*'Mobile Banking'!E22*'Mobile Banking'!E23*'Mobile Banking'!E25*12</f>
        <v>977760</v>
      </c>
      <c r="D78" s="291">
        <f>D$13*'Mobile Banking'!F21*'Mobile Banking'!F22*'Mobile Banking'!F23*'Mobile Banking'!F25*12</f>
        <v>4190400</v>
      </c>
      <c r="E78" s="291">
        <f>E$13*'Mobile Banking'!G21*'Mobile Banking'!G22*'Mobile Banking'!G23*'Mobile Banking'!G25*12</f>
        <v>17599680</v>
      </c>
      <c r="F78" s="291">
        <f>F$13*'Mobile Banking'!H21*'Mobile Banking'!H22*'Mobile Banking'!H23*'Mobile Banking'!H25*12</f>
        <v>67046400</v>
      </c>
      <c r="G78" s="291">
        <f>G$13*'Mobile Banking'!I21*'Mobile Banking'!I22*'Mobile Banking'!I23*'Mobile Banking'!I25*12</f>
        <v>223488000</v>
      </c>
      <c r="H78" s="321">
        <f t="shared" si="4"/>
        <v>313302240</v>
      </c>
      <c r="I78" s="128"/>
      <c r="J78" s="122"/>
      <c r="K78" s="122"/>
      <c r="L78" s="122"/>
    </row>
    <row r="79" spans="2:12" ht="15.75" hidden="1" outlineLevel="1">
      <c r="B79" s="320" t="str">
        <f>"…from "&amp;'Mobile Banking'!C29</f>
        <v>…from Bill payment</v>
      </c>
      <c r="C79" s="291">
        <f>C$13*'Mobile Banking'!E30*'Mobile Banking'!E31*'Mobile Banking'!E33*12</f>
        <v>2100000</v>
      </c>
      <c r="D79" s="291">
        <f>D$13*'Mobile Banking'!F30*'Mobile Banking'!F31*'Mobile Banking'!F33*12</f>
        <v>6750000</v>
      </c>
      <c r="E79" s="291">
        <f>E$13*'Mobile Banking'!G30*'Mobile Banking'!G31*'Mobile Banking'!G33*12</f>
        <v>25200000</v>
      </c>
      <c r="F79" s="291">
        <f>F$13*'Mobile Banking'!H30*'Mobile Banking'!H31*'Mobile Banking'!H33*12</f>
        <v>90000000</v>
      </c>
      <c r="G79" s="291">
        <f>G$13*'Mobile Banking'!I30*'Mobile Banking'!I31*'Mobile Banking'!I33*12</f>
        <v>360000000</v>
      </c>
      <c r="H79" s="321">
        <f t="shared" si="4"/>
        <v>484050000</v>
      </c>
      <c r="I79" s="126"/>
      <c r="J79" s="122"/>
      <c r="K79" s="122"/>
      <c r="L79" s="122"/>
    </row>
    <row r="80" spans="2:12" ht="15.75" hidden="1" outlineLevel="1">
      <c r="B80" s="320" t="str">
        <f>"…from "&amp;'Mobile Banking'!C37</f>
        <v>…from Transfer funds to another account in the same bank</v>
      </c>
      <c r="C80" s="291">
        <f>C$13*'Mobile Banking'!E38*'Mobile Banking'!E39*'Mobile Banking'!E41*12</f>
        <v>2100000</v>
      </c>
      <c r="D80" s="291">
        <f>D$13*'Mobile Banking'!F38*'Mobile Banking'!F39*'Mobile Banking'!F41*12</f>
        <v>6750000</v>
      </c>
      <c r="E80" s="291">
        <f>E$13*'Mobile Banking'!G38*'Mobile Banking'!G39*'Mobile Banking'!G41*12</f>
        <v>25200000</v>
      </c>
      <c r="F80" s="291">
        <f>F$13*'Mobile Banking'!H38*'Mobile Banking'!H39*'Mobile Banking'!H41*12</f>
        <v>90000000</v>
      </c>
      <c r="G80" s="291">
        <f>G$13*'Mobile Banking'!I38*'Mobile Banking'!I39*'Mobile Banking'!I41*12</f>
        <v>360000000</v>
      </c>
      <c r="H80" s="321">
        <f t="shared" si="4"/>
        <v>484050000</v>
      </c>
      <c r="I80" s="126"/>
      <c r="J80" s="122"/>
      <c r="K80" s="122"/>
      <c r="L80" s="122"/>
    </row>
    <row r="81" spans="2:12" ht="15.75" hidden="1" outlineLevel="1">
      <c r="B81" s="320" t="str">
        <f>"…from "&amp;'Mobile Banking'!C45</f>
        <v>…from Transfer funds to another bank</v>
      </c>
      <c r="C81" s="291">
        <f>C$13*'Mobile Banking'!E46*'Mobile Banking'!E47*'Mobile Banking'!E49*12</f>
        <v>2100000</v>
      </c>
      <c r="D81" s="291">
        <f>D$13*'Mobile Banking'!F46*'Mobile Banking'!F47*'Mobile Banking'!F49*12</f>
        <v>6750000</v>
      </c>
      <c r="E81" s="291">
        <f>E$13*'Mobile Banking'!G46*'Mobile Banking'!G47*'Mobile Banking'!G49*12</f>
        <v>25200000</v>
      </c>
      <c r="F81" s="291">
        <f>F$13*'Mobile Banking'!H46*'Mobile Banking'!H47*'Mobile Banking'!H49*12</f>
        <v>90000000</v>
      </c>
      <c r="G81" s="291">
        <f>G$13*'Mobile Banking'!I46*'Mobile Banking'!I47*'Mobile Banking'!I49*12</f>
        <v>360000000</v>
      </c>
      <c r="H81" s="321">
        <f t="shared" si="4"/>
        <v>484050000</v>
      </c>
      <c r="I81" s="126"/>
      <c r="J81" s="122"/>
      <c r="K81" s="122"/>
      <c r="L81" s="122"/>
    </row>
    <row r="82" spans="2:12" ht="15.75" hidden="1" outlineLevel="1">
      <c r="B82" s="320" t="str">
        <f>"…from "&amp;'Mobile Banking'!C53</f>
        <v>…from &lt;Not Used&gt;</v>
      </c>
      <c r="C82" s="291">
        <f>C$13*'Mobile Banking'!E54*'Mobile Banking'!E55*'Mobile Banking'!E57*12</f>
        <v>0</v>
      </c>
      <c r="D82" s="291">
        <f>D$13*'Mobile Banking'!F54*'Mobile Banking'!F55*'Mobile Banking'!F57*12</f>
        <v>0</v>
      </c>
      <c r="E82" s="291">
        <f>E$13*'Mobile Banking'!G54*'Mobile Banking'!G55*'Mobile Banking'!G57*12</f>
        <v>0</v>
      </c>
      <c r="F82" s="291">
        <f>F$13*'Mobile Banking'!H54*'Mobile Banking'!H55*'Mobile Banking'!H57*12</f>
        <v>0</v>
      </c>
      <c r="G82" s="291">
        <f>G$13*'Mobile Banking'!I54*'Mobile Banking'!I55*'Mobile Banking'!I57*12</f>
        <v>0</v>
      </c>
      <c r="H82" s="321">
        <f t="shared" si="4"/>
        <v>0</v>
      </c>
      <c r="I82" s="126"/>
      <c r="J82" s="122"/>
      <c r="K82" s="122"/>
      <c r="L82" s="122"/>
    </row>
    <row r="83" spans="2:12" ht="15.75" hidden="1" outlineLevel="1">
      <c r="B83" s="320" t="str">
        <f>"…from "&amp;'Mobile Banking'!C61</f>
        <v>…from &lt;Not Used&gt;</v>
      </c>
      <c r="C83" s="291">
        <f>C$13*'Mobile Banking'!E62*'Mobile Banking'!E63*'Mobile Banking'!E65*12</f>
        <v>0</v>
      </c>
      <c r="D83" s="291">
        <f>D$13*'Mobile Banking'!F62*'Mobile Banking'!F63*'Mobile Banking'!F65*12</f>
        <v>0</v>
      </c>
      <c r="E83" s="291">
        <f>E$13*'Mobile Banking'!G62*'Mobile Banking'!G63*'Mobile Banking'!G65*12</f>
        <v>0</v>
      </c>
      <c r="F83" s="291">
        <f>F$13*'Mobile Banking'!H62*'Mobile Banking'!H63*'Mobile Banking'!H65*12</f>
        <v>0</v>
      </c>
      <c r="G83" s="291">
        <f>G$13*'Mobile Banking'!I62*'Mobile Banking'!I63*'Mobile Banking'!I65*12</f>
        <v>0</v>
      </c>
      <c r="H83" s="321">
        <f t="shared" si="4"/>
        <v>0</v>
      </c>
      <c r="I83" s="126"/>
      <c r="J83" s="122"/>
      <c r="K83" s="122"/>
      <c r="L83" s="122"/>
    </row>
    <row r="84" spans="2:12" ht="15.75" hidden="1" outlineLevel="1">
      <c r="B84" s="320" t="str">
        <f>"…from "&amp;'Mobile Banking'!C69</f>
        <v>…from &lt;Not Used&gt;</v>
      </c>
      <c r="C84" s="291">
        <f>C$13*'Mobile Banking'!E70*'Mobile Banking'!E71*'Mobile Banking'!E73*12</f>
        <v>0</v>
      </c>
      <c r="D84" s="291">
        <f>D$13*'Mobile Banking'!F70*'Mobile Banking'!F71*'Mobile Banking'!F73*12</f>
        <v>0</v>
      </c>
      <c r="E84" s="291">
        <f>E$13*'Mobile Banking'!G70*'Mobile Banking'!G71*'Mobile Banking'!G73*12</f>
        <v>0</v>
      </c>
      <c r="F84" s="291">
        <f>F$13*'Mobile Banking'!H70*'Mobile Banking'!H71*'Mobile Banking'!H73*12</f>
        <v>0</v>
      </c>
      <c r="G84" s="291">
        <f>G$13*'Mobile Banking'!I70*'Mobile Banking'!I71*'Mobile Banking'!I73*12</f>
        <v>0</v>
      </c>
      <c r="H84" s="321">
        <f t="shared" si="4"/>
        <v>0</v>
      </c>
      <c r="I84" s="126"/>
      <c r="J84" s="122"/>
      <c r="K84" s="122"/>
      <c r="L84" s="122"/>
    </row>
    <row r="85" spans="2:12" ht="15.75" hidden="1" outlineLevel="1">
      <c r="B85" s="320" t="str">
        <f>"…from "&amp;'Mobile Banking'!C77</f>
        <v>…from &lt;Not Used&gt;</v>
      </c>
      <c r="C85" s="291">
        <f>C$13*'Mobile Banking'!E78*'Mobile Banking'!E79*'Mobile Banking'!E81*12</f>
        <v>0</v>
      </c>
      <c r="D85" s="291">
        <f>D$13*'Mobile Banking'!F78*'Mobile Banking'!F79*'Mobile Banking'!F81*12</f>
        <v>0</v>
      </c>
      <c r="E85" s="291">
        <f>E$13*'Mobile Banking'!G78*'Mobile Banking'!G79*'Mobile Banking'!G81*12</f>
        <v>0</v>
      </c>
      <c r="F85" s="291">
        <f>F$13*'Mobile Banking'!H78*'Mobile Banking'!H79*'Mobile Banking'!H81*12</f>
        <v>0</v>
      </c>
      <c r="G85" s="291">
        <f>G$13*'Mobile Banking'!I78*'Mobile Banking'!I79*'Mobile Banking'!I81*12</f>
        <v>0</v>
      </c>
      <c r="H85" s="321">
        <f t="shared" si="4"/>
        <v>0</v>
      </c>
      <c r="I85" s="126"/>
      <c r="J85" s="122"/>
      <c r="K85" s="122"/>
      <c r="L85" s="122"/>
    </row>
    <row r="86" spans="2:12" ht="16.5" hidden="1" outlineLevel="1" thickBot="1">
      <c r="B86" s="322" t="s">
        <v>38</v>
      </c>
      <c r="C86" s="323">
        <f>SUM(C76:C85)</f>
        <v>10427760</v>
      </c>
      <c r="D86" s="323">
        <f>SUM(D76:D85)</f>
        <v>35690400</v>
      </c>
      <c r="E86" s="323">
        <f>SUM(E76:E85)</f>
        <v>137299680</v>
      </c>
      <c r="F86" s="323">
        <f>SUM(F76:F85)</f>
        <v>499046400</v>
      </c>
      <c r="G86" s="323">
        <f>SUM(G76:G85)</f>
        <v>1903488000</v>
      </c>
      <c r="H86" s="324">
        <f t="shared" si="4"/>
        <v>2585952240</v>
      </c>
      <c r="I86" s="126"/>
      <c r="J86" s="122"/>
      <c r="K86" s="122"/>
      <c r="L86" s="122"/>
    </row>
    <row r="87" spans="2:12" ht="16.5" hidden="1" outlineLevel="1" thickTop="1">
      <c r="B87" s="325"/>
      <c r="C87" s="326"/>
      <c r="D87" s="326"/>
      <c r="E87" s="326"/>
      <c r="F87" s="326"/>
      <c r="G87" s="326"/>
      <c r="H87" s="327"/>
      <c r="I87" s="123"/>
      <c r="J87" s="122"/>
      <c r="K87" s="122"/>
      <c r="L87" s="122"/>
    </row>
    <row r="88" spans="2:12" ht="15.75" hidden="1" outlineLevel="1">
      <c r="B88" s="328" t="s">
        <v>39</v>
      </c>
      <c r="C88" s="329"/>
      <c r="D88" s="329"/>
      <c r="E88" s="329"/>
      <c r="F88" s="329"/>
      <c r="G88" s="329"/>
      <c r="H88" s="330"/>
      <c r="I88" s="123"/>
      <c r="J88" s="122"/>
      <c r="K88" s="122"/>
      <c r="L88" s="122"/>
    </row>
    <row r="89" spans="2:12" ht="15.75" hidden="1" outlineLevel="1">
      <c r="B89" s="320" t="str">
        <f t="shared" ref="B89:B98" si="5">B76</f>
        <v>…from Check balance</v>
      </c>
      <c r="C89" s="291">
        <f>C$13*'Mobile Banking'!E7*'Mobile Banking'!E8*'Mobile Banking'!E10*12</f>
        <v>105000</v>
      </c>
      <c r="D89" s="291">
        <f>D$13*'Mobile Banking'!F7*'Mobile Banking'!F8*'Mobile Banking'!F10*12</f>
        <v>450000</v>
      </c>
      <c r="E89" s="291">
        <f>E$13*'Mobile Banking'!G7*'Mobile Banking'!G8*'Mobile Banking'!G10*12</f>
        <v>1890000</v>
      </c>
      <c r="F89" s="291">
        <f>F$13*'Mobile Banking'!H7*'Mobile Banking'!H8*'Mobile Banking'!H10*12</f>
        <v>7200000</v>
      </c>
      <c r="G89" s="291">
        <f>G$13*'Mobile Banking'!I7*'Mobile Banking'!I8*'Mobile Banking'!I10*12</f>
        <v>24000000</v>
      </c>
      <c r="H89" s="321">
        <f t="shared" ref="H89:H99" si="6">SUM(C89:G89)</f>
        <v>33645000</v>
      </c>
      <c r="I89" s="125"/>
      <c r="J89" s="122"/>
      <c r="K89" s="122"/>
      <c r="L89" s="170"/>
    </row>
    <row r="90" spans="2:12" ht="15.75" hidden="1" outlineLevel="1">
      <c r="B90" s="320" t="str">
        <f t="shared" si="5"/>
        <v>…from Transaction history</v>
      </c>
      <c r="C90" s="291">
        <f>C$13*'Mobile Banking'!E14*'Mobile Banking'!E15*'Mobile Banking'!E17*12</f>
        <v>210000</v>
      </c>
      <c r="D90" s="291">
        <f>D$13*'Mobile Banking'!F14*'Mobile Banking'!F15*'Mobile Banking'!F17*12</f>
        <v>675000</v>
      </c>
      <c r="E90" s="291">
        <f>E$13*'Mobile Banking'!G14*'Mobile Banking'!G15*'Mobile Banking'!G17*12</f>
        <v>2520000</v>
      </c>
      <c r="F90" s="291">
        <f>F$13*'Mobile Banking'!H14*'Mobile Banking'!H15*'Mobile Banking'!H17*12</f>
        <v>9000000</v>
      </c>
      <c r="G90" s="291">
        <f>G$13*'Mobile Banking'!I14*'Mobile Banking'!I15*'Mobile Banking'!I17*12</f>
        <v>36000000</v>
      </c>
      <c r="H90" s="321">
        <f t="shared" si="6"/>
        <v>48405000</v>
      </c>
      <c r="I90" s="125"/>
      <c r="J90" s="122"/>
      <c r="K90" s="122"/>
      <c r="L90" s="170"/>
    </row>
    <row r="91" spans="2:12" ht="15.75" hidden="1" outlineLevel="1">
      <c r="B91" s="320" t="str">
        <f t="shared" si="5"/>
        <v>…from Purchase mobile airtime</v>
      </c>
      <c r="C91" s="291">
        <f>C$13*'Mobile Banking'!E21*'Mobile Banking'!E22*'Mobile Banking'!E23*'Mobile Banking'!E26*12</f>
        <v>488880</v>
      </c>
      <c r="D91" s="291">
        <f>D$13*'Mobile Banking'!F21*'Mobile Banking'!F22*'Mobile Banking'!F23*'Mobile Banking'!F26*12</f>
        <v>2095200</v>
      </c>
      <c r="E91" s="291">
        <f>E$13*'Mobile Banking'!G21*'Mobile Banking'!G22*'Mobile Banking'!G23*'Mobile Banking'!G26*12</f>
        <v>8799840</v>
      </c>
      <c r="F91" s="291">
        <f>F$13*'Mobile Banking'!H21*'Mobile Banking'!H22*'Mobile Banking'!H23*'Mobile Banking'!H26*12</f>
        <v>33523200</v>
      </c>
      <c r="G91" s="291">
        <f>G$13*'Mobile Banking'!I21*'Mobile Banking'!I22*'Mobile Banking'!I23*'Mobile Banking'!I26*12</f>
        <v>111744000</v>
      </c>
      <c r="H91" s="321">
        <f t="shared" si="6"/>
        <v>156651120</v>
      </c>
      <c r="I91" s="128"/>
      <c r="J91" s="122"/>
      <c r="K91" s="122"/>
      <c r="L91" s="122"/>
    </row>
    <row r="92" spans="2:12" ht="15.75" hidden="1" outlineLevel="1">
      <c r="B92" s="320" t="str">
        <f t="shared" si="5"/>
        <v>…from Bill payment</v>
      </c>
      <c r="C92" s="291">
        <f>C$13*'Mobile Banking'!E30*'Mobile Banking'!E31*'Mobile Banking'!E34*12</f>
        <v>1050000</v>
      </c>
      <c r="D92" s="291">
        <f>D$13*'Mobile Banking'!F30*'Mobile Banking'!F31*'Mobile Banking'!F34*12</f>
        <v>3375000</v>
      </c>
      <c r="E92" s="291">
        <f>E$13*'Mobile Banking'!G30*'Mobile Banking'!G31*'Mobile Banking'!G34*12</f>
        <v>12600000</v>
      </c>
      <c r="F92" s="291">
        <f>F$13*'Mobile Banking'!H30*'Mobile Banking'!H31*'Mobile Banking'!H34*12</f>
        <v>45000000</v>
      </c>
      <c r="G92" s="291">
        <f>G$13*'Mobile Banking'!I30*'Mobile Banking'!I31*'Mobile Banking'!I34*12</f>
        <v>180000000</v>
      </c>
      <c r="H92" s="321">
        <f t="shared" si="6"/>
        <v>242025000</v>
      </c>
      <c r="I92" s="125"/>
      <c r="J92" s="122"/>
      <c r="K92" s="122"/>
      <c r="L92" s="170"/>
    </row>
    <row r="93" spans="2:12" ht="15.75" hidden="1" outlineLevel="1">
      <c r="B93" s="320" t="str">
        <f t="shared" si="5"/>
        <v>…from Transfer funds to another account in the same bank</v>
      </c>
      <c r="C93" s="291">
        <f>C$13*'Mobile Banking'!E46*'Mobile Banking'!E47*'Mobile Banking'!E50*12</f>
        <v>1050000</v>
      </c>
      <c r="D93" s="291">
        <f>D$13*'Mobile Banking'!F46*'Mobile Banking'!F47*'Mobile Banking'!F50*12</f>
        <v>3375000</v>
      </c>
      <c r="E93" s="291">
        <f>E$13*'Mobile Banking'!G46*'Mobile Banking'!G47*'Mobile Banking'!G50*12</f>
        <v>12600000</v>
      </c>
      <c r="F93" s="291">
        <f>F$13*'Mobile Banking'!H46*'Mobile Banking'!H47*'Mobile Banking'!H50*12</f>
        <v>45000000</v>
      </c>
      <c r="G93" s="291">
        <f>G$13*'Mobile Banking'!I46*'Mobile Banking'!I47*'Mobile Banking'!I50*12</f>
        <v>180000000</v>
      </c>
      <c r="H93" s="321">
        <f t="shared" si="6"/>
        <v>242025000</v>
      </c>
      <c r="I93" s="125"/>
      <c r="J93" s="122"/>
      <c r="K93" s="122"/>
      <c r="L93" s="170"/>
    </row>
    <row r="94" spans="2:12" ht="15.75" hidden="1" outlineLevel="1">
      <c r="B94" s="320" t="str">
        <f t="shared" si="5"/>
        <v>…from Transfer funds to another bank</v>
      </c>
      <c r="C94" s="291">
        <f>C$13*'Mobile Banking'!E46*'Mobile Banking'!E47*'Mobile Banking'!E50*12</f>
        <v>1050000</v>
      </c>
      <c r="D94" s="291">
        <f>D$13*'Mobile Banking'!F46*'Mobile Banking'!F47*'Mobile Banking'!F50*12</f>
        <v>3375000</v>
      </c>
      <c r="E94" s="291">
        <f>E$13*'Mobile Banking'!G46*'Mobile Banking'!G47*'Mobile Banking'!G50*12</f>
        <v>12600000</v>
      </c>
      <c r="F94" s="291">
        <f>F$13*'Mobile Banking'!H46*'Mobile Banking'!H47*'Mobile Banking'!H50*12</f>
        <v>45000000</v>
      </c>
      <c r="G94" s="291">
        <f>G$13*'Mobile Banking'!I46*'Mobile Banking'!I47*'Mobile Banking'!I50*12</f>
        <v>180000000</v>
      </c>
      <c r="H94" s="321">
        <f t="shared" si="6"/>
        <v>242025000</v>
      </c>
      <c r="I94" s="125"/>
      <c r="J94" s="122"/>
      <c r="K94" s="122"/>
      <c r="L94" s="170"/>
    </row>
    <row r="95" spans="2:12" ht="15.75" hidden="1" outlineLevel="1">
      <c r="B95" s="320" t="str">
        <f t="shared" si="5"/>
        <v>…from &lt;Not Used&gt;</v>
      </c>
      <c r="C95" s="291">
        <f>C$13*'Mobile Banking'!E54*'Mobile Banking'!E55*'Mobile Banking'!E58*12</f>
        <v>0</v>
      </c>
      <c r="D95" s="291">
        <f>D$13*'Mobile Banking'!F54*'Mobile Banking'!F55*'Mobile Banking'!F58*12</f>
        <v>0</v>
      </c>
      <c r="E95" s="291">
        <f>E$13*'Mobile Banking'!G54*'Mobile Banking'!G55*'Mobile Banking'!G58*12</f>
        <v>0</v>
      </c>
      <c r="F95" s="291">
        <f>F$13*'Mobile Banking'!H54*'Mobile Banking'!H55*'Mobile Banking'!H58*12</f>
        <v>0</v>
      </c>
      <c r="G95" s="291">
        <f>G$13*'Mobile Banking'!I54*'Mobile Banking'!I55*'Mobile Banking'!I58*12</f>
        <v>0</v>
      </c>
      <c r="H95" s="321">
        <f t="shared" si="6"/>
        <v>0</v>
      </c>
      <c r="I95" s="125"/>
      <c r="J95" s="122"/>
      <c r="K95" s="122"/>
      <c r="L95" s="170"/>
    </row>
    <row r="96" spans="2:12" ht="15.75" hidden="1" outlineLevel="1">
      <c r="B96" s="320" t="str">
        <f t="shared" si="5"/>
        <v>…from &lt;Not Used&gt;</v>
      </c>
      <c r="C96" s="291">
        <f>C$13*'Mobile Banking'!E62*'Mobile Banking'!E63*'Mobile Banking'!E66*12</f>
        <v>0</v>
      </c>
      <c r="D96" s="291">
        <f>D$13*'Mobile Banking'!F62*'Mobile Banking'!F63*'Mobile Banking'!F66*12</f>
        <v>0</v>
      </c>
      <c r="E96" s="291">
        <f>E$13*'Mobile Banking'!G62*'Mobile Banking'!G63*'Mobile Banking'!G66*12</f>
        <v>0</v>
      </c>
      <c r="F96" s="291">
        <f>F$13*'Mobile Banking'!H62*'Mobile Banking'!H63*'Mobile Banking'!H66*12</f>
        <v>0</v>
      </c>
      <c r="G96" s="291">
        <f>G$13*'Mobile Banking'!I62*'Mobile Banking'!I63*'Mobile Banking'!I66*12</f>
        <v>0</v>
      </c>
      <c r="H96" s="321">
        <f t="shared" si="6"/>
        <v>0</v>
      </c>
      <c r="I96" s="125"/>
      <c r="J96" s="122"/>
      <c r="K96" s="122"/>
      <c r="L96" s="170"/>
    </row>
    <row r="97" spans="2:12" ht="15.75" hidden="1" outlineLevel="1">
      <c r="B97" s="320" t="str">
        <f t="shared" si="5"/>
        <v>…from &lt;Not Used&gt;</v>
      </c>
      <c r="C97" s="291">
        <f>C$13*'Mobile Banking'!E70*'Mobile Banking'!E71*'Mobile Banking'!E74*12</f>
        <v>0</v>
      </c>
      <c r="D97" s="291">
        <f>D$13*'Mobile Banking'!F70*'Mobile Banking'!F71*'Mobile Banking'!F74*12</f>
        <v>0</v>
      </c>
      <c r="E97" s="291">
        <f>E$13*'Mobile Banking'!G70*'Mobile Banking'!G71*'Mobile Banking'!G74*12</f>
        <v>0</v>
      </c>
      <c r="F97" s="291">
        <f>F$13*'Mobile Banking'!H70*'Mobile Banking'!H71*'Mobile Banking'!H74*12</f>
        <v>0</v>
      </c>
      <c r="G97" s="291">
        <f>G$13*'Mobile Banking'!I70*'Mobile Banking'!I71*'Mobile Banking'!I74*12</f>
        <v>0</v>
      </c>
      <c r="H97" s="321">
        <f t="shared" si="6"/>
        <v>0</v>
      </c>
      <c r="I97" s="125"/>
      <c r="J97" s="122"/>
      <c r="K97" s="122"/>
      <c r="L97" s="170"/>
    </row>
    <row r="98" spans="2:12" ht="15.75" hidden="1" outlineLevel="1">
      <c r="B98" s="320" t="str">
        <f t="shared" si="5"/>
        <v>…from &lt;Not Used&gt;</v>
      </c>
      <c r="C98" s="291">
        <f>C$13*'Mobile Banking'!E78*'Mobile Banking'!E79*'Mobile Banking'!E82*12</f>
        <v>0</v>
      </c>
      <c r="D98" s="291">
        <f>D$13*'Mobile Banking'!F78*'Mobile Banking'!F79*'Mobile Banking'!F82*12</f>
        <v>0</v>
      </c>
      <c r="E98" s="291">
        <f>E$13*'Mobile Banking'!G78*'Mobile Banking'!G79*'Mobile Banking'!G82*12</f>
        <v>0</v>
      </c>
      <c r="F98" s="291">
        <f>F$13*'Mobile Banking'!H78*'Mobile Banking'!H79*'Mobile Banking'!H82*12</f>
        <v>0</v>
      </c>
      <c r="G98" s="291">
        <f>G$13*'Mobile Banking'!I78*'Mobile Banking'!I79*'Mobile Banking'!I82*12</f>
        <v>0</v>
      </c>
      <c r="H98" s="321">
        <f t="shared" si="6"/>
        <v>0</v>
      </c>
      <c r="I98" s="125"/>
      <c r="J98" s="122"/>
      <c r="K98" s="122"/>
      <c r="L98" s="170"/>
    </row>
    <row r="99" spans="2:12" ht="16.5" hidden="1" outlineLevel="1" thickBot="1">
      <c r="B99" s="322" t="s">
        <v>98</v>
      </c>
      <c r="C99" s="323">
        <f>SUM(C89:C98)</f>
        <v>3953880</v>
      </c>
      <c r="D99" s="323">
        <f>SUM(D89:D98)</f>
        <v>13345200</v>
      </c>
      <c r="E99" s="323">
        <f>SUM(E89:E98)</f>
        <v>51009840</v>
      </c>
      <c r="F99" s="323">
        <f>SUM(F89:F98)</f>
        <v>184723200</v>
      </c>
      <c r="G99" s="323">
        <f>SUM(G89:G98)</f>
        <v>711744000</v>
      </c>
      <c r="H99" s="324">
        <f t="shared" si="6"/>
        <v>964776120</v>
      </c>
      <c r="I99" s="123"/>
      <c r="J99" s="122"/>
      <c r="K99" s="122"/>
      <c r="L99" s="122"/>
    </row>
    <row r="100" spans="2:12" ht="15.75" hidden="1" outlineLevel="1">
      <c r="B100" s="328" t="s">
        <v>85</v>
      </c>
      <c r="C100" s="329"/>
      <c r="D100" s="329"/>
      <c r="E100" s="329"/>
      <c r="F100" s="329"/>
      <c r="G100" s="329"/>
      <c r="H100" s="330"/>
      <c r="I100" s="123"/>
      <c r="J100" s="122"/>
      <c r="K100" s="122"/>
      <c r="L100" s="122"/>
    </row>
    <row r="101" spans="2:12" ht="15.75" hidden="1" outlineLevel="1">
      <c r="B101" s="320" t="str">
        <f t="shared" ref="B101:B110" si="7">B89</f>
        <v>…from Check balance</v>
      </c>
      <c r="C101" s="291">
        <f t="shared" ref="C101:G110" si="8">C76-C89</f>
        <v>945000</v>
      </c>
      <c r="D101" s="291">
        <f t="shared" si="8"/>
        <v>4050000</v>
      </c>
      <c r="E101" s="291">
        <f t="shared" si="8"/>
        <v>17010000</v>
      </c>
      <c r="F101" s="291">
        <f t="shared" si="8"/>
        <v>64800000</v>
      </c>
      <c r="G101" s="291">
        <f t="shared" si="8"/>
        <v>216000000</v>
      </c>
      <c r="H101" s="321">
        <f t="shared" ref="H101:H111" si="9">SUM(C101:G101)</f>
        <v>302805000</v>
      </c>
      <c r="I101" s="125"/>
      <c r="J101" s="122"/>
      <c r="K101" s="122"/>
      <c r="L101" s="170"/>
    </row>
    <row r="102" spans="2:12" ht="15.75" hidden="1" outlineLevel="1">
      <c r="B102" s="320" t="str">
        <f t="shared" si="7"/>
        <v>…from Transaction history</v>
      </c>
      <c r="C102" s="291">
        <f t="shared" si="8"/>
        <v>1890000</v>
      </c>
      <c r="D102" s="291">
        <f t="shared" si="8"/>
        <v>6075000</v>
      </c>
      <c r="E102" s="291">
        <f t="shared" si="8"/>
        <v>22680000</v>
      </c>
      <c r="F102" s="291">
        <f t="shared" si="8"/>
        <v>81000000</v>
      </c>
      <c r="G102" s="291">
        <f t="shared" si="8"/>
        <v>324000000</v>
      </c>
      <c r="H102" s="321">
        <f t="shared" si="9"/>
        <v>435645000</v>
      </c>
      <c r="I102" s="125"/>
      <c r="J102" s="122"/>
      <c r="K102" s="122"/>
      <c r="L102" s="170"/>
    </row>
    <row r="103" spans="2:12" ht="15.75" hidden="1" outlineLevel="1">
      <c r="B103" s="320" t="str">
        <f t="shared" si="7"/>
        <v>…from Purchase mobile airtime</v>
      </c>
      <c r="C103" s="291">
        <f t="shared" si="8"/>
        <v>488880</v>
      </c>
      <c r="D103" s="291">
        <f t="shared" si="8"/>
        <v>2095200</v>
      </c>
      <c r="E103" s="291">
        <f t="shared" si="8"/>
        <v>8799840</v>
      </c>
      <c r="F103" s="291">
        <f t="shared" si="8"/>
        <v>33523200</v>
      </c>
      <c r="G103" s="291">
        <f t="shared" si="8"/>
        <v>111744000</v>
      </c>
      <c r="H103" s="321">
        <f t="shared" si="9"/>
        <v>156651120</v>
      </c>
      <c r="I103" s="125"/>
      <c r="J103" s="122"/>
      <c r="K103" s="122"/>
      <c r="L103" s="170"/>
    </row>
    <row r="104" spans="2:12" ht="15.75" hidden="1" outlineLevel="1">
      <c r="B104" s="320" t="str">
        <f t="shared" si="7"/>
        <v>…from Bill payment</v>
      </c>
      <c r="C104" s="291">
        <f t="shared" si="8"/>
        <v>1050000</v>
      </c>
      <c r="D104" s="291">
        <f t="shared" si="8"/>
        <v>3375000</v>
      </c>
      <c r="E104" s="291">
        <f t="shared" si="8"/>
        <v>12600000</v>
      </c>
      <c r="F104" s="291">
        <f t="shared" si="8"/>
        <v>45000000</v>
      </c>
      <c r="G104" s="291">
        <f t="shared" si="8"/>
        <v>180000000</v>
      </c>
      <c r="H104" s="321">
        <f t="shared" si="9"/>
        <v>242025000</v>
      </c>
      <c r="I104" s="125"/>
      <c r="J104" s="122"/>
      <c r="K104" s="122"/>
      <c r="L104" s="170"/>
    </row>
    <row r="105" spans="2:12" ht="15.75" hidden="1" outlineLevel="1">
      <c r="B105" s="320" t="str">
        <f t="shared" si="7"/>
        <v>…from Transfer funds to another account in the same bank</v>
      </c>
      <c r="C105" s="291">
        <f t="shared" si="8"/>
        <v>1050000</v>
      </c>
      <c r="D105" s="291">
        <f t="shared" si="8"/>
        <v>3375000</v>
      </c>
      <c r="E105" s="291">
        <f t="shared" si="8"/>
        <v>12600000</v>
      </c>
      <c r="F105" s="291">
        <f t="shared" si="8"/>
        <v>45000000</v>
      </c>
      <c r="G105" s="291">
        <f t="shared" si="8"/>
        <v>180000000</v>
      </c>
      <c r="H105" s="321">
        <f t="shared" si="9"/>
        <v>242025000</v>
      </c>
      <c r="I105" s="125"/>
      <c r="J105" s="122"/>
      <c r="K105" s="122"/>
      <c r="L105" s="170"/>
    </row>
    <row r="106" spans="2:12" ht="15.75" hidden="1" outlineLevel="1">
      <c r="B106" s="320" t="str">
        <f t="shared" si="7"/>
        <v>…from Transfer funds to another bank</v>
      </c>
      <c r="C106" s="291">
        <f t="shared" si="8"/>
        <v>1050000</v>
      </c>
      <c r="D106" s="291">
        <f t="shared" si="8"/>
        <v>3375000</v>
      </c>
      <c r="E106" s="291">
        <f t="shared" si="8"/>
        <v>12600000</v>
      </c>
      <c r="F106" s="291">
        <f t="shared" si="8"/>
        <v>45000000</v>
      </c>
      <c r="G106" s="291">
        <f t="shared" si="8"/>
        <v>180000000</v>
      </c>
      <c r="H106" s="321">
        <f t="shared" si="9"/>
        <v>242025000</v>
      </c>
      <c r="I106" s="125"/>
      <c r="J106" s="122"/>
      <c r="K106" s="122"/>
      <c r="L106" s="170"/>
    </row>
    <row r="107" spans="2:12" ht="15.75" hidden="1" outlineLevel="1">
      <c r="B107" s="320" t="str">
        <f t="shared" si="7"/>
        <v>…from &lt;Not Used&gt;</v>
      </c>
      <c r="C107" s="291">
        <f t="shared" si="8"/>
        <v>0</v>
      </c>
      <c r="D107" s="291">
        <f t="shared" si="8"/>
        <v>0</v>
      </c>
      <c r="E107" s="291">
        <f t="shared" si="8"/>
        <v>0</v>
      </c>
      <c r="F107" s="291">
        <f t="shared" si="8"/>
        <v>0</v>
      </c>
      <c r="G107" s="291">
        <f t="shared" si="8"/>
        <v>0</v>
      </c>
      <c r="H107" s="321">
        <f t="shared" si="9"/>
        <v>0</v>
      </c>
      <c r="I107" s="125"/>
      <c r="J107" s="122"/>
      <c r="K107" s="122"/>
      <c r="L107" s="170"/>
    </row>
    <row r="108" spans="2:12" ht="15.75" hidden="1" outlineLevel="1">
      <c r="B108" s="320" t="str">
        <f t="shared" si="7"/>
        <v>…from &lt;Not Used&gt;</v>
      </c>
      <c r="C108" s="291">
        <f t="shared" si="8"/>
        <v>0</v>
      </c>
      <c r="D108" s="291">
        <f t="shared" si="8"/>
        <v>0</v>
      </c>
      <c r="E108" s="291">
        <f t="shared" si="8"/>
        <v>0</v>
      </c>
      <c r="F108" s="291">
        <f t="shared" si="8"/>
        <v>0</v>
      </c>
      <c r="G108" s="291">
        <f t="shared" si="8"/>
        <v>0</v>
      </c>
      <c r="H108" s="321">
        <f t="shared" si="9"/>
        <v>0</v>
      </c>
      <c r="I108" s="125"/>
      <c r="J108" s="122"/>
      <c r="K108" s="122"/>
      <c r="L108" s="170"/>
    </row>
    <row r="109" spans="2:12" ht="15.75" hidden="1" outlineLevel="1">
      <c r="B109" s="320" t="str">
        <f t="shared" si="7"/>
        <v>…from &lt;Not Used&gt;</v>
      </c>
      <c r="C109" s="291">
        <f t="shared" si="8"/>
        <v>0</v>
      </c>
      <c r="D109" s="291">
        <f t="shared" si="8"/>
        <v>0</v>
      </c>
      <c r="E109" s="291">
        <f t="shared" si="8"/>
        <v>0</v>
      </c>
      <c r="F109" s="291">
        <f t="shared" si="8"/>
        <v>0</v>
      </c>
      <c r="G109" s="291">
        <f t="shared" si="8"/>
        <v>0</v>
      </c>
      <c r="H109" s="321">
        <f t="shared" si="9"/>
        <v>0</v>
      </c>
      <c r="I109" s="125"/>
      <c r="J109" s="122"/>
      <c r="K109" s="122"/>
      <c r="L109" s="170"/>
    </row>
    <row r="110" spans="2:12" ht="15.75" hidden="1" outlineLevel="1">
      <c r="B110" s="320" t="str">
        <f t="shared" si="7"/>
        <v>…from &lt;Not Used&gt;</v>
      </c>
      <c r="C110" s="291">
        <f t="shared" si="8"/>
        <v>0</v>
      </c>
      <c r="D110" s="291">
        <f t="shared" si="8"/>
        <v>0</v>
      </c>
      <c r="E110" s="291">
        <f t="shared" si="8"/>
        <v>0</v>
      </c>
      <c r="F110" s="291">
        <f t="shared" si="8"/>
        <v>0</v>
      </c>
      <c r="G110" s="291">
        <f t="shared" si="8"/>
        <v>0</v>
      </c>
      <c r="H110" s="321">
        <f t="shared" si="9"/>
        <v>0</v>
      </c>
      <c r="I110" s="125"/>
      <c r="J110" s="122"/>
      <c r="K110" s="122"/>
      <c r="L110" s="170"/>
    </row>
    <row r="111" spans="2:12" ht="16.5" collapsed="1" thickBot="1">
      <c r="B111" s="331" t="s">
        <v>49</v>
      </c>
      <c r="C111" s="312">
        <f>SUM(C101:C110)</f>
        <v>6473880</v>
      </c>
      <c r="D111" s="312">
        <f>SUM(D101:D110)</f>
        <v>22345200</v>
      </c>
      <c r="E111" s="312">
        <f>SUM(E101:E110)</f>
        <v>86289840</v>
      </c>
      <c r="F111" s="312">
        <f>SUM(F101:F110)</f>
        <v>314323200</v>
      </c>
      <c r="G111" s="312">
        <f>SUM(G101:G110)</f>
        <v>1191744000</v>
      </c>
      <c r="H111" s="332">
        <f t="shared" si="9"/>
        <v>1621176120</v>
      </c>
      <c r="I111" s="123"/>
      <c r="J111" s="122"/>
      <c r="K111" s="122"/>
      <c r="L111" s="122"/>
    </row>
    <row r="112" spans="2:12" ht="17.25" thickTop="1" thickBot="1">
      <c r="B112" s="277"/>
      <c r="C112" s="333"/>
      <c r="D112" s="333"/>
      <c r="E112" s="333"/>
      <c r="F112" s="333"/>
      <c r="G112" s="333"/>
      <c r="H112" s="334"/>
      <c r="I112" s="123"/>
      <c r="J112" s="122"/>
      <c r="K112" s="122"/>
      <c r="L112" s="122"/>
    </row>
    <row r="113" spans="2:12" ht="15.75">
      <c r="B113" s="335" t="s">
        <v>45</v>
      </c>
      <c r="C113" s="336"/>
      <c r="D113" s="336"/>
      <c r="E113" s="336"/>
      <c r="F113" s="336"/>
      <c r="G113" s="336"/>
      <c r="H113" s="337"/>
      <c r="I113" s="123"/>
      <c r="J113" s="122"/>
      <c r="K113" s="122"/>
      <c r="L113" s="122"/>
    </row>
    <row r="114" spans="2:12" ht="15.75">
      <c r="B114" s="262" t="s">
        <v>14</v>
      </c>
      <c r="C114" s="338">
        <f>Workings!C56</f>
        <v>9750</v>
      </c>
      <c r="D114" s="338">
        <f>Workings!D56</f>
        <v>69300</v>
      </c>
      <c r="E114" s="338">
        <f>Workings!E56</f>
        <v>408375.00000000006</v>
      </c>
      <c r="F114" s="338">
        <f>Workings!F56</f>
        <v>1996500.0000000009</v>
      </c>
      <c r="G114" s="338">
        <f>Workings!G56</f>
        <v>8235562.5000000037</v>
      </c>
      <c r="H114" s="339">
        <f>SUM(C114:G114)</f>
        <v>10719487.500000004</v>
      </c>
      <c r="I114" s="123"/>
      <c r="J114" s="122"/>
      <c r="K114" s="122"/>
      <c r="L114" s="122"/>
    </row>
    <row r="115" spans="2:12" ht="15.75">
      <c r="B115" s="262" t="s">
        <v>70</v>
      </c>
      <c r="C115" s="338">
        <v>0</v>
      </c>
      <c r="D115" s="338">
        <v>0</v>
      </c>
      <c r="E115" s="338">
        <v>0</v>
      </c>
      <c r="F115" s="338">
        <v>0</v>
      </c>
      <c r="G115" s="338">
        <v>0</v>
      </c>
      <c r="H115" s="339">
        <f>SUM(C115:G115)</f>
        <v>0</v>
      </c>
      <c r="I115" s="123"/>
      <c r="J115" s="122"/>
      <c r="K115" s="122"/>
      <c r="L115" s="122"/>
    </row>
    <row r="116" spans="2:12" ht="16.5" thickBot="1">
      <c r="B116" s="340" t="s">
        <v>50</v>
      </c>
      <c r="C116" s="341">
        <f>SUM(C114:C115)</f>
        <v>9750</v>
      </c>
      <c r="D116" s="341">
        <f>SUM(D114:D115)</f>
        <v>69300</v>
      </c>
      <c r="E116" s="341">
        <f>SUM(E114:E115)</f>
        <v>408375.00000000006</v>
      </c>
      <c r="F116" s="341">
        <f>SUM(F114:F115)</f>
        <v>1996500.0000000009</v>
      </c>
      <c r="G116" s="341">
        <f>SUM(G114:G115)</f>
        <v>8235562.5000000037</v>
      </c>
      <c r="H116" s="342">
        <f>SUM(C116:G116)</f>
        <v>10719487.500000004</v>
      </c>
      <c r="I116" s="123"/>
      <c r="J116" s="122"/>
      <c r="K116" s="122"/>
      <c r="L116" s="122"/>
    </row>
    <row r="117" spans="2:12" ht="16.5" thickTop="1">
      <c r="B117" s="343"/>
      <c r="C117" s="344"/>
      <c r="D117" s="344"/>
      <c r="E117" s="344"/>
      <c r="F117" s="344"/>
      <c r="G117" s="344"/>
      <c r="H117" s="344"/>
      <c r="I117" s="123"/>
      <c r="J117" s="122"/>
      <c r="K117" s="122"/>
      <c r="L117" s="122"/>
    </row>
    <row r="118" spans="2:12" ht="15.75">
      <c r="B118" s="263" t="s">
        <v>46</v>
      </c>
      <c r="C118" s="280"/>
      <c r="D118" s="280"/>
      <c r="E118" s="280"/>
      <c r="F118" s="280"/>
      <c r="G118" s="280"/>
      <c r="H118" s="280"/>
      <c r="I118" s="123"/>
      <c r="J118" s="122"/>
      <c r="K118" s="122"/>
      <c r="L118" s="122"/>
    </row>
    <row r="119" spans="2:12" ht="15.75">
      <c r="B119" s="262" t="s">
        <v>51</v>
      </c>
      <c r="C119" s="338">
        <f>-Workings!C16</f>
        <v>-10250000</v>
      </c>
      <c r="D119" s="338">
        <f>-Workings!D16</f>
        <v>-1485000</v>
      </c>
      <c r="E119" s="338">
        <f>-Workings!E16</f>
        <v>-1485000</v>
      </c>
      <c r="F119" s="338">
        <f>-Workings!F16</f>
        <v>-1485000</v>
      </c>
      <c r="G119" s="338">
        <f>-Workings!G16</f>
        <v>-1485000</v>
      </c>
      <c r="H119" s="339">
        <f>SUM(C119:G119)</f>
        <v>-16190000</v>
      </c>
      <c r="I119" s="129"/>
      <c r="J119" s="122"/>
      <c r="K119" s="122"/>
      <c r="L119" s="122"/>
    </row>
    <row r="120" spans="2:12" ht="16.5" thickBot="1">
      <c r="B120" s="345" t="s">
        <v>52</v>
      </c>
      <c r="C120" s="346">
        <f>-Workings!C43</f>
        <v>-5949000</v>
      </c>
      <c r="D120" s="346">
        <f>-Workings!D43</f>
        <v>-6464533.333333334</v>
      </c>
      <c r="E120" s="346">
        <f>-Workings!E43</f>
        <v>-10763075</v>
      </c>
      <c r="F120" s="346">
        <f>-Workings!F43</f>
        <v>-20932150</v>
      </c>
      <c r="G120" s="346">
        <f>-Workings!G43</f>
        <v>-48761975</v>
      </c>
      <c r="H120" s="339">
        <f>SUM(C120:G120)</f>
        <v>-92870733.333333343</v>
      </c>
      <c r="I120" s="129"/>
      <c r="J120" s="122"/>
      <c r="K120" s="122"/>
      <c r="L120" s="122"/>
    </row>
    <row r="121" spans="2:12" ht="16.5" thickBot="1">
      <c r="B121" s="347"/>
      <c r="C121" s="334"/>
      <c r="D121" s="334"/>
      <c r="E121" s="334"/>
      <c r="F121" s="334"/>
      <c r="G121" s="334"/>
      <c r="H121" s="334"/>
      <c r="I121" s="123"/>
      <c r="J121" s="122"/>
      <c r="K121" s="122"/>
      <c r="L121" s="122"/>
    </row>
    <row r="122" spans="2:12" ht="16.5" thickBot="1">
      <c r="B122" s="348" t="s">
        <v>55</v>
      </c>
      <c r="C122" s="349">
        <f>C71+C116+C111+C119+C120</f>
        <v>2093230</v>
      </c>
      <c r="D122" s="349">
        <f>D71+D116+D111+D119+D120</f>
        <v>41377366.666666664</v>
      </c>
      <c r="E122" s="349">
        <f>E71+E116+E111+E119+E120</f>
        <v>154280140</v>
      </c>
      <c r="F122" s="349">
        <f>F71+F116+F111+F119+F120</f>
        <v>503002550</v>
      </c>
      <c r="G122" s="349">
        <f>G71+G116+G111+G119+G120</f>
        <v>2119032587.5</v>
      </c>
      <c r="H122" s="350">
        <f>SUM(C122:G122)</f>
        <v>2819785874.1666665</v>
      </c>
      <c r="I122" s="123"/>
      <c r="J122" s="122"/>
      <c r="K122" s="122"/>
      <c r="L122" s="122"/>
    </row>
    <row r="123" spans="2:12" s="1" customFormat="1" ht="16.5" thickBot="1">
      <c r="B123" s="351"/>
      <c r="C123" s="352"/>
      <c r="D123" s="352"/>
      <c r="E123" s="352"/>
      <c r="F123" s="352"/>
      <c r="G123" s="352"/>
      <c r="H123" s="352"/>
      <c r="I123" s="123"/>
      <c r="J123" s="122"/>
      <c r="K123" s="122"/>
      <c r="L123" s="123"/>
    </row>
    <row r="124" spans="2:12" s="1" customFormat="1" ht="16.5" thickBot="1">
      <c r="B124" s="348" t="s">
        <v>53</v>
      </c>
      <c r="C124" s="349">
        <f>Workings!C72</f>
        <v>99000000</v>
      </c>
      <c r="D124" s="349">
        <f>Workings!D72</f>
        <v>450000000</v>
      </c>
      <c r="E124" s="349">
        <f>Workings!E72</f>
        <v>1296000000</v>
      </c>
      <c r="F124" s="349">
        <f>Workings!F72</f>
        <v>3600000000</v>
      </c>
      <c r="G124" s="349">
        <f>Workings!G72</f>
        <v>11520000000</v>
      </c>
      <c r="H124" s="350">
        <f>SUM(C124:G124)</f>
        <v>16965000000</v>
      </c>
      <c r="I124" s="123"/>
      <c r="J124" s="122"/>
      <c r="K124" s="122"/>
      <c r="L124" s="123"/>
    </row>
    <row r="125" spans="2:12" s="1" customFormat="1" ht="16.5" thickBot="1">
      <c r="B125" s="353"/>
      <c r="C125" s="352"/>
      <c r="D125" s="352"/>
      <c r="E125" s="352"/>
      <c r="F125" s="352"/>
      <c r="G125" s="352"/>
      <c r="H125" s="352"/>
      <c r="I125" s="123"/>
      <c r="J125" s="122"/>
      <c r="K125" s="122"/>
      <c r="L125" s="123"/>
    </row>
    <row r="126" spans="2:12" s="1" customFormat="1" ht="16.5" thickBot="1">
      <c r="B126" s="348" t="s">
        <v>54</v>
      </c>
      <c r="C126" s="349">
        <f t="shared" ref="C126:H126" si="10">C122+C124</f>
        <v>101093230</v>
      </c>
      <c r="D126" s="349">
        <f t="shared" si="10"/>
        <v>491377366.66666669</v>
      </c>
      <c r="E126" s="349">
        <f t="shared" si="10"/>
        <v>1450280140</v>
      </c>
      <c r="F126" s="349">
        <f t="shared" si="10"/>
        <v>4103002550</v>
      </c>
      <c r="G126" s="349">
        <f t="shared" si="10"/>
        <v>13639032587.5</v>
      </c>
      <c r="H126" s="350">
        <f t="shared" si="10"/>
        <v>19784785874.166668</v>
      </c>
      <c r="I126" s="123"/>
      <c r="J126" s="122"/>
      <c r="K126" s="122"/>
      <c r="L126" s="123"/>
    </row>
    <row r="127" spans="2:12" s="1" customFormat="1" ht="15.75">
      <c r="B127" s="122"/>
      <c r="C127" s="122"/>
      <c r="D127" s="122"/>
      <c r="E127" s="122"/>
      <c r="F127" s="122"/>
      <c r="G127" s="122"/>
      <c r="H127" s="122"/>
      <c r="I127" s="123"/>
      <c r="J127" s="122"/>
      <c r="K127" s="122"/>
      <c r="L127" s="123"/>
    </row>
    <row r="128" spans="2:12" s="1" customFormat="1" ht="15.75">
      <c r="B128" s="441" t="s">
        <v>232</v>
      </c>
      <c r="C128" s="441"/>
      <c r="D128" s="441"/>
      <c r="E128" s="441"/>
      <c r="F128" s="441"/>
      <c r="G128" s="441"/>
      <c r="H128" s="441"/>
      <c r="I128" s="123"/>
      <c r="J128" s="122"/>
      <c r="K128" s="122"/>
      <c r="L128" s="123"/>
    </row>
    <row r="129" spans="2:8">
      <c r="B129" s="441"/>
      <c r="C129" s="441"/>
      <c r="D129" s="441"/>
      <c r="E129" s="441"/>
      <c r="F129" s="441"/>
      <c r="G129" s="441"/>
      <c r="H129" s="441"/>
    </row>
    <row r="130" spans="2:8">
      <c r="B130" s="441"/>
      <c r="C130" s="441"/>
      <c r="D130" s="441"/>
      <c r="E130" s="441"/>
      <c r="F130" s="441"/>
      <c r="G130" s="441"/>
      <c r="H130" s="441"/>
    </row>
    <row r="131" spans="2:8">
      <c r="B131" s="441"/>
      <c r="C131" s="441"/>
      <c r="D131" s="441"/>
      <c r="E131" s="441"/>
      <c r="F131" s="441"/>
      <c r="G131" s="441"/>
      <c r="H131" s="441"/>
    </row>
    <row r="132" spans="2:8">
      <c r="B132" s="441"/>
      <c r="C132" s="441"/>
      <c r="D132" s="441"/>
      <c r="E132" s="441"/>
      <c r="F132" s="441"/>
      <c r="G132" s="441"/>
      <c r="H132" s="441"/>
    </row>
    <row r="133" spans="2:8">
      <c r="B133" s="441"/>
      <c r="C133" s="441"/>
      <c r="D133" s="441"/>
      <c r="E133" s="441"/>
      <c r="F133" s="441"/>
      <c r="G133" s="441"/>
      <c r="H133" s="441"/>
    </row>
    <row r="134" spans="2:8">
      <c r="B134" s="441"/>
      <c r="C134" s="441"/>
      <c r="D134" s="441"/>
      <c r="E134" s="441"/>
      <c r="F134" s="441"/>
      <c r="G134" s="441"/>
      <c r="H134" s="441"/>
    </row>
    <row r="179" spans="2:12" s="22" customFormat="1" ht="15.75">
      <c r="B179" s="2"/>
      <c r="C179" s="2"/>
      <c r="D179" s="2"/>
      <c r="E179" s="132"/>
      <c r="F179" s="132"/>
      <c r="G179" s="132"/>
      <c r="H179" s="133"/>
      <c r="I179" s="133"/>
      <c r="J179" s="133"/>
      <c r="K179" s="133"/>
      <c r="L179" s="133"/>
    </row>
    <row r="180" spans="2:12" ht="15.75">
      <c r="B180" s="131"/>
      <c r="C180" s="132"/>
    </row>
    <row r="181" spans="2:12" ht="15.75">
      <c r="D181" s="132"/>
    </row>
  </sheetData>
  <mergeCells count="2">
    <mergeCell ref="B2:C2"/>
    <mergeCell ref="B128:H134"/>
  </mergeCells>
  <pageMargins left="0.75000000000000011" right="0.75000000000000011" top="1" bottom="1" header="0.5" footer="0.5"/>
  <pageSetup paperSize="9" scale="83" fitToHeight="3" orientation="landscape"/>
  <headerFooter>
    <oddHeader>&amp;RQueries? Contact us on info@accendoassociates.com</oddHeader>
    <oddFooter>&amp;L&amp;9&amp;K01+044© 2013 Accendo Associates Limited. All Rights Reserved. Information contained herein is the property of Accendo Associates Limited. _x000D_This document is meant to be used as an example only.&amp;R&amp;P/&amp;N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Q59"/>
  <sheetViews>
    <sheetView showGridLines="0" topLeftCell="A16" workbookViewId="0">
      <selection activeCell="J36" sqref="J36"/>
    </sheetView>
  </sheetViews>
  <sheetFormatPr defaultColWidth="8.85546875" defaultRowHeight="12.75"/>
  <cols>
    <col min="1" max="1" width="3.42578125" style="2" customWidth="1"/>
    <col min="2" max="2" width="54.85546875" style="2" customWidth="1"/>
    <col min="3" max="8" width="14.7109375" style="2" customWidth="1"/>
    <col min="9" max="9" width="4.28515625" style="11" customWidth="1"/>
    <col min="10" max="10" width="73" style="2" customWidth="1"/>
    <col min="11" max="11" width="8.85546875" style="2" customWidth="1"/>
    <col min="12" max="16384" width="8.85546875" style="2"/>
  </cols>
  <sheetData>
    <row r="1" spans="1:17">
      <c r="I1" s="15"/>
    </row>
    <row r="2" spans="1:17" ht="28.5">
      <c r="B2" s="435" t="s">
        <v>255</v>
      </c>
      <c r="C2" s="435"/>
      <c r="D2" s="167"/>
      <c r="E2" s="167"/>
      <c r="F2" s="168"/>
      <c r="G2" s="168"/>
      <c r="H2" s="168"/>
      <c r="I2" s="168"/>
      <c r="J2" s="168"/>
      <c r="K2" s="168"/>
      <c r="L2" s="122"/>
    </row>
    <row r="3" spans="1:17" s="3" customFormat="1" ht="15.75">
      <c r="B3" s="121"/>
      <c r="C3" s="121"/>
      <c r="D3" s="121"/>
      <c r="E3" s="121"/>
      <c r="F3" s="121"/>
      <c r="G3" s="121"/>
      <c r="H3" s="121"/>
      <c r="I3" s="130"/>
      <c r="J3" s="121"/>
      <c r="K3" s="121"/>
      <c r="L3" s="121"/>
    </row>
    <row r="4" spans="1:17" ht="15" customHeight="1">
      <c r="B4" s="122"/>
      <c r="C4" s="122"/>
      <c r="D4" s="122"/>
      <c r="E4" s="122"/>
      <c r="F4" s="122"/>
      <c r="G4" s="122"/>
      <c r="H4" s="122"/>
      <c r="I4" s="169"/>
      <c r="J4" s="441" t="s">
        <v>256</v>
      </c>
      <c r="M4" s="11"/>
      <c r="N4" s="11"/>
      <c r="O4" s="11"/>
      <c r="P4" s="11"/>
      <c r="Q4" s="11"/>
    </row>
    <row r="5" spans="1:17" ht="12" customHeight="1">
      <c r="J5" s="441"/>
    </row>
    <row r="6" spans="1:17" ht="12" customHeight="1">
      <c r="J6" s="441"/>
      <c r="M6" s="11"/>
      <c r="N6" s="11"/>
      <c r="O6" s="11"/>
      <c r="P6" s="11"/>
      <c r="Q6" s="11"/>
    </row>
    <row r="7" spans="1:17" ht="12" customHeight="1">
      <c r="J7" s="441"/>
    </row>
    <row r="8" spans="1:17" s="11" customFormat="1" ht="12" customHeight="1">
      <c r="A8" s="2"/>
      <c r="H8" s="2"/>
      <c r="J8" s="441"/>
      <c r="K8" s="2"/>
      <c r="L8" s="2"/>
    </row>
    <row r="9" spans="1:17" s="11" customFormat="1" ht="12" customHeight="1">
      <c r="A9" s="2"/>
      <c r="H9" s="2"/>
      <c r="J9" s="441"/>
      <c r="K9" s="2"/>
      <c r="L9" s="2"/>
      <c r="M9" s="2"/>
      <c r="N9" s="2"/>
      <c r="O9" s="2"/>
      <c r="P9" s="2"/>
      <c r="Q9" s="2"/>
    </row>
    <row r="10" spans="1:17" s="11" customFormat="1" ht="12" customHeight="1">
      <c r="A10" s="2"/>
      <c r="H10" s="2"/>
      <c r="J10" s="441"/>
      <c r="K10" s="2"/>
      <c r="L10" s="2"/>
    </row>
    <row r="11" spans="1:17" s="11" customFormat="1">
      <c r="A11" s="2"/>
      <c r="H11" s="2"/>
      <c r="J11" s="2"/>
      <c r="K11" s="2"/>
      <c r="L11" s="2"/>
      <c r="M11" s="2"/>
      <c r="N11" s="2"/>
      <c r="O11" s="2"/>
      <c r="P11" s="2"/>
      <c r="Q11" s="2"/>
    </row>
    <row r="12" spans="1:17" s="11" customFormat="1">
      <c r="A12" s="2"/>
      <c r="H12" s="400"/>
      <c r="J12" s="2"/>
      <c r="K12" s="2"/>
      <c r="L12" s="2"/>
    </row>
    <row r="13" spans="1:17" s="11" customFormat="1">
      <c r="A13" s="2"/>
      <c r="H13" s="400"/>
      <c r="J13" s="2"/>
      <c r="K13" s="2"/>
      <c r="L13" s="2"/>
      <c r="M13" s="2"/>
      <c r="N13" s="2"/>
      <c r="O13" s="2"/>
      <c r="P13" s="2"/>
      <c r="Q13" s="2"/>
    </row>
    <row r="14" spans="1:17" s="11" customFormat="1">
      <c r="A14" s="2"/>
      <c r="H14" s="400"/>
      <c r="J14" s="2"/>
      <c r="K14" s="2"/>
      <c r="L14" s="2"/>
    </row>
    <row r="23" spans="9:9">
      <c r="I23" s="2"/>
    </row>
    <row r="24" spans="9:9">
      <c r="I24" s="2"/>
    </row>
    <row r="25" spans="9:9">
      <c r="I25" s="2"/>
    </row>
    <row r="26" spans="9:9">
      <c r="I26" s="2"/>
    </row>
    <row r="27" spans="9:9">
      <c r="I27" s="2"/>
    </row>
    <row r="28" spans="9:9">
      <c r="I28" s="2"/>
    </row>
    <row r="29" spans="9:9">
      <c r="I29" s="2"/>
    </row>
    <row r="30" spans="9:9">
      <c r="I30" s="2"/>
    </row>
    <row r="45" spans="2:10" ht="15">
      <c r="B45" s="263" t="s">
        <v>240</v>
      </c>
      <c r="C45" s="280" t="s">
        <v>92</v>
      </c>
      <c r="D45" s="280" t="s">
        <v>93</v>
      </c>
      <c r="E45" s="280" t="s">
        <v>94</v>
      </c>
      <c r="F45" s="280" t="s">
        <v>95</v>
      </c>
      <c r="G45" s="280" t="s">
        <v>96</v>
      </c>
      <c r="J45" s="441" t="s">
        <v>257</v>
      </c>
    </row>
    <row r="46" spans="2:10" ht="15">
      <c r="B46" s="262" t="s">
        <v>239</v>
      </c>
      <c r="C46" s="338">
        <f>'Business Case'!C71</f>
        <v>11808600</v>
      </c>
      <c r="D46" s="338">
        <f>'Business Case'!D71</f>
        <v>26912400</v>
      </c>
      <c r="E46" s="338">
        <f>'Business Case'!E71</f>
        <v>79830000</v>
      </c>
      <c r="F46" s="338">
        <f>'Business Case'!F71</f>
        <v>209100000</v>
      </c>
      <c r="G46" s="338">
        <f>'Business Case'!G71</f>
        <v>969300000</v>
      </c>
      <c r="J46" s="441"/>
    </row>
    <row r="47" spans="2:10" ht="15">
      <c r="B47" s="262" t="s">
        <v>235</v>
      </c>
      <c r="C47" s="338">
        <f>'Business Case'!C111</f>
        <v>6473880</v>
      </c>
      <c r="D47" s="338">
        <f>'Business Case'!D111</f>
        <v>22345200</v>
      </c>
      <c r="E47" s="338">
        <f>'Business Case'!E111</f>
        <v>86289840</v>
      </c>
      <c r="F47" s="338">
        <f>'Business Case'!F111</f>
        <v>314323200</v>
      </c>
      <c r="G47" s="338">
        <f>'Business Case'!G111</f>
        <v>1191744000</v>
      </c>
      <c r="J47" s="441"/>
    </row>
    <row r="48" spans="2:10" ht="15">
      <c r="B48" s="262" t="s">
        <v>236</v>
      </c>
      <c r="C48" s="338">
        <f>'Business Case'!C116</f>
        <v>9750</v>
      </c>
      <c r="D48" s="338">
        <f>'Business Case'!D116</f>
        <v>69300</v>
      </c>
      <c r="E48" s="338">
        <f>'Business Case'!E116</f>
        <v>408375.00000000006</v>
      </c>
      <c r="F48" s="338">
        <f>'Business Case'!F116</f>
        <v>1996500.0000000009</v>
      </c>
      <c r="G48" s="338">
        <f>'Business Case'!G116</f>
        <v>8235562.5000000037</v>
      </c>
      <c r="J48" s="441"/>
    </row>
    <row r="49" spans="2:12" ht="15">
      <c r="B49" s="262" t="s">
        <v>237</v>
      </c>
      <c r="C49" s="338">
        <f>'Business Case'!C119</f>
        <v>-10250000</v>
      </c>
      <c r="D49" s="338">
        <f>'Business Case'!D119</f>
        <v>-1485000</v>
      </c>
      <c r="E49" s="338">
        <f>'Business Case'!E119</f>
        <v>-1485000</v>
      </c>
      <c r="F49" s="338">
        <f>'Business Case'!F119</f>
        <v>-1485000</v>
      </c>
      <c r="G49" s="338">
        <f>'Business Case'!G119</f>
        <v>-1485000</v>
      </c>
      <c r="J49" s="441"/>
    </row>
    <row r="50" spans="2:12" ht="15">
      <c r="B50" s="262" t="s">
        <v>212</v>
      </c>
      <c r="C50" s="338">
        <f>'Business Case'!C120</f>
        <v>-5949000</v>
      </c>
      <c r="D50" s="338">
        <f>'Business Case'!D120</f>
        <v>-6464533.333333334</v>
      </c>
      <c r="E50" s="338">
        <f>'Business Case'!E120</f>
        <v>-10763075</v>
      </c>
      <c r="F50" s="338">
        <f>'Business Case'!F120</f>
        <v>-20932150</v>
      </c>
      <c r="G50" s="338">
        <f>'Business Case'!G120</f>
        <v>-48761975</v>
      </c>
      <c r="J50" s="441"/>
    </row>
    <row r="51" spans="2:12" ht="15">
      <c r="B51" s="262" t="s">
        <v>238</v>
      </c>
      <c r="C51" s="338">
        <f>'Business Case'!C122</f>
        <v>2093230</v>
      </c>
      <c r="D51" s="338">
        <f>'Business Case'!D122</f>
        <v>41377366.666666664</v>
      </c>
      <c r="E51" s="338">
        <f>'Business Case'!E122</f>
        <v>154280140</v>
      </c>
      <c r="F51" s="338">
        <f>'Business Case'!F122</f>
        <v>503002550</v>
      </c>
      <c r="G51" s="338">
        <f>'Business Case'!G122</f>
        <v>2119032587.5</v>
      </c>
      <c r="J51" s="441"/>
    </row>
    <row r="52" spans="2:12" ht="15.75" thickBot="1">
      <c r="B52" s="345"/>
      <c r="C52" s="346"/>
      <c r="D52" s="346"/>
      <c r="E52" s="346"/>
      <c r="F52" s="346"/>
      <c r="G52" s="346"/>
    </row>
    <row r="57" spans="2:12" s="22" customFormat="1" ht="15.75">
      <c r="B57" s="2"/>
      <c r="C57" s="2"/>
      <c r="D57" s="2"/>
      <c r="E57" s="132"/>
      <c r="F57" s="132"/>
      <c r="G57" s="132"/>
      <c r="H57" s="133"/>
      <c r="I57" s="133"/>
      <c r="J57" s="133"/>
      <c r="K57" s="133"/>
      <c r="L57" s="133"/>
    </row>
    <row r="58" spans="2:12" ht="15.75">
      <c r="B58" s="131"/>
      <c r="C58" s="132"/>
    </row>
    <row r="59" spans="2:12" ht="15.75">
      <c r="D59" s="132"/>
    </row>
  </sheetData>
  <mergeCells count="3">
    <mergeCell ref="B2:C2"/>
    <mergeCell ref="J4:J10"/>
    <mergeCell ref="J45:J51"/>
  </mergeCells>
  <pageMargins left="0.75000000000000011" right="0.75000000000000011" top="1" bottom="1" header="0.5" footer="0.5"/>
  <pageSetup paperSize="9" scale="83" fitToHeight="3" orientation="landscape"/>
  <headerFooter>
    <oddHeader>&amp;RQueries? Contact us on info@accendoassociates.com</oddHeader>
    <oddFooter>&amp;L&amp;9&amp;K01+044© 2013 Accendo Associates Limited. All Rights Reserved. Information contained herein is the property of Accendo Associates Limited. _x000D_This document is meant to be used as an example only.&amp;R&amp;P/&amp;N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499984740745262"/>
  </sheetPr>
  <dimension ref="A2:J38"/>
  <sheetViews>
    <sheetView showGridLines="0" topLeftCell="A28" zoomScale="110" zoomScaleNormal="110" zoomScalePageLayoutView="110" workbookViewId="0">
      <selection activeCell="F20" sqref="F20"/>
    </sheetView>
  </sheetViews>
  <sheetFormatPr defaultColWidth="8.85546875" defaultRowHeight="12.75"/>
  <cols>
    <col min="1" max="1" width="3.42578125" style="2" customWidth="1"/>
    <col min="2" max="2" width="53.85546875" style="2" customWidth="1"/>
    <col min="3" max="5" width="14" style="2" bestFit="1" customWidth="1"/>
    <col min="6" max="7" width="16.28515625" style="2" customWidth="1"/>
    <col min="8" max="8" width="14.42578125" style="2" bestFit="1" customWidth="1"/>
    <col min="9" max="10" width="8.85546875" style="2" customWidth="1"/>
    <col min="11" max="16384" width="8.85546875" style="2"/>
  </cols>
  <sheetData>
    <row r="2" spans="1:10" ht="28.5">
      <c r="B2" s="435" t="s">
        <v>161</v>
      </c>
      <c r="C2" s="435"/>
      <c r="D2" s="184"/>
      <c r="E2" s="184"/>
      <c r="F2" s="185"/>
      <c r="G2" s="185"/>
      <c r="H2" s="185"/>
      <c r="I2" s="17"/>
      <c r="J2" s="17"/>
    </row>
    <row r="3" spans="1:10" ht="15">
      <c r="B3" s="183"/>
      <c r="C3" s="183"/>
      <c r="D3" s="184"/>
      <c r="E3" s="184"/>
      <c r="F3" s="185"/>
      <c r="G3" s="185"/>
      <c r="H3" s="185"/>
      <c r="I3" s="17"/>
      <c r="J3" s="17"/>
    </row>
    <row r="4" spans="1:10" ht="15">
      <c r="B4" s="186"/>
      <c r="C4" s="186"/>
      <c r="D4" s="186"/>
      <c r="E4" s="186"/>
      <c r="F4" s="186"/>
      <c r="G4" s="186"/>
      <c r="H4" s="186"/>
    </row>
    <row r="5" spans="1:10" ht="18.75">
      <c r="B5" s="27" t="s">
        <v>163</v>
      </c>
      <c r="C5" s="182" t="str">
        <f>Users!E5</f>
        <v>Year 1</v>
      </c>
      <c r="D5" s="182" t="str">
        <f>Users!F5</f>
        <v>Year 2</v>
      </c>
      <c r="E5" s="182" t="str">
        <f>Users!G5</f>
        <v>Year 3</v>
      </c>
      <c r="F5" s="182" t="str">
        <f>Users!H5</f>
        <v>Year 4</v>
      </c>
      <c r="G5" s="182" t="str">
        <f>Users!I5</f>
        <v>Year 5</v>
      </c>
      <c r="H5" s="182" t="s">
        <v>0</v>
      </c>
    </row>
    <row r="6" spans="1:10" ht="15.75">
      <c r="B6" s="127" t="str">
        <f>Introduction!B29</f>
        <v>Cash In at Agent</v>
      </c>
      <c r="C6" s="180">
        <f>'Business Case'!C9*'Agency Banking'!E6*'Agency Banking'!E7*12</f>
        <v>120000</v>
      </c>
      <c r="D6" s="180">
        <f>'Business Case'!D9*'Agency Banking'!F6*'Agency Banking'!F7*12</f>
        <v>600000</v>
      </c>
      <c r="E6" s="180">
        <f>'Business Case'!E9*'Agency Banking'!G6*'Agency Banking'!G7*12</f>
        <v>1800000</v>
      </c>
      <c r="F6" s="180">
        <f>'Business Case'!F9*'Agency Banking'!H6*'Agency Banking'!H7*12</f>
        <v>4800000</v>
      </c>
      <c r="G6" s="180">
        <f>'Business Case'!G9*'Agency Banking'!I6*'Agency Banking'!I7*12</f>
        <v>21600000</v>
      </c>
      <c r="H6" s="181">
        <f>SUM(C6:G6)</f>
        <v>28920000</v>
      </c>
      <c r="I6" s="122"/>
      <c r="J6" s="170"/>
    </row>
    <row r="7" spans="1:10" ht="15.75">
      <c r="B7" s="127" t="str">
        <f>Introduction!B30</f>
        <v>Cash Out at Agent</v>
      </c>
      <c r="C7" s="180">
        <f>'Business Case'!C9*'Agency Banking'!E15*'Agency Banking'!E16*12</f>
        <v>240000</v>
      </c>
      <c r="D7" s="180">
        <f>'Business Case'!D9*'Agency Banking'!F15*'Agency Banking'!F16*12</f>
        <v>600000</v>
      </c>
      <c r="E7" s="180">
        <f>'Business Case'!E9*'Agency Banking'!G15*'Agency Banking'!G16*12</f>
        <v>1800000</v>
      </c>
      <c r="F7" s="180">
        <f>'Business Case'!F9*'Agency Banking'!H15*'Agency Banking'!H16*12</f>
        <v>4800000</v>
      </c>
      <c r="G7" s="180">
        <f>'Business Case'!G9*'Agency Banking'!I15*'Agency Banking'!I16*12</f>
        <v>21600000</v>
      </c>
      <c r="H7" s="181">
        <f>SUM(C7:G7)</f>
        <v>29040000</v>
      </c>
      <c r="I7" s="122"/>
      <c r="J7" s="170"/>
    </row>
    <row r="8" spans="1:10" ht="15.75">
      <c r="B8" s="127" t="str">
        <f>Introduction!B31</f>
        <v>Bill Payment at Agent</v>
      </c>
      <c r="C8" s="180">
        <f>'Business Case'!C9*'Agency Banking'!E24*'Agency Banking'!E25*12</f>
        <v>60000</v>
      </c>
      <c r="D8" s="180">
        <f>'Business Case'!D9*'Agency Banking'!F24*'Agency Banking'!F25*12</f>
        <v>300000</v>
      </c>
      <c r="E8" s="180">
        <f>'Business Case'!E9*'Agency Banking'!G24*'Agency Banking'!G25*12</f>
        <v>900000</v>
      </c>
      <c r="F8" s="180">
        <f>'Business Case'!F9*'Agency Banking'!H24*'Agency Banking'!H25*12</f>
        <v>2400000</v>
      </c>
      <c r="G8" s="180">
        <f>'Business Case'!G9*'Agency Banking'!I24*'Agency Banking'!I25*12</f>
        <v>10800000</v>
      </c>
      <c r="H8" s="181">
        <f>SUM(C8:G8)</f>
        <v>14460000</v>
      </c>
      <c r="I8" s="122"/>
      <c r="J8" s="170"/>
    </row>
    <row r="9" spans="1:10" ht="15.75">
      <c r="B9" s="127" t="str">
        <f>Introduction!B32</f>
        <v>Open Account at Agent</v>
      </c>
      <c r="C9" s="180">
        <f>'Business Case'!C23</f>
        <v>2184</v>
      </c>
      <c r="D9" s="180">
        <f>'Business Case'!D23</f>
        <v>7056</v>
      </c>
      <c r="E9" s="180">
        <f>'Business Case'!E23</f>
        <v>25200</v>
      </c>
      <c r="F9" s="180">
        <f>'Business Case'!F23</f>
        <v>84000</v>
      </c>
      <c r="G9" s="180">
        <f>'Business Case'!G23</f>
        <v>252000</v>
      </c>
      <c r="H9" s="181">
        <f>SUM(C9:G9)</f>
        <v>370440</v>
      </c>
      <c r="I9" s="122"/>
      <c r="J9" s="170"/>
    </row>
    <row r="10" spans="1:10" ht="15.75">
      <c r="B10" s="127" t="str">
        <f>Introduction!B33</f>
        <v>&lt;Not Used&gt;</v>
      </c>
      <c r="C10" s="180">
        <f>'Business Case'!C9*'Agency Banking'!E41*'Agency Banking'!E42*12</f>
        <v>0</v>
      </c>
      <c r="D10" s="180">
        <f>'Business Case'!D9*'Agency Banking'!F41*'Agency Banking'!F42*12</f>
        <v>0</v>
      </c>
      <c r="E10" s="180">
        <f>'Business Case'!E9*'Agency Banking'!G41*'Agency Banking'!G42*12</f>
        <v>0</v>
      </c>
      <c r="F10" s="180">
        <f>'Business Case'!F9*'Agency Banking'!H41*'Agency Banking'!H42*12</f>
        <v>0</v>
      </c>
      <c r="G10" s="180">
        <f>'Business Case'!G9*'Agency Banking'!I41*'Agency Banking'!I42*12</f>
        <v>0</v>
      </c>
      <c r="H10" s="181">
        <f t="shared" ref="H10:H12" si="0">SUM(C10:G10)</f>
        <v>0</v>
      </c>
      <c r="I10" s="122"/>
      <c r="J10" s="170"/>
    </row>
    <row r="11" spans="1:10" ht="15.75">
      <c r="B11" s="127" t="str">
        <f>Introduction!B34</f>
        <v>&lt;Not Used&gt;</v>
      </c>
      <c r="C11" s="180">
        <f>'Business Case'!C9*'Agency Banking'!E50*'Agency Banking'!E51*12</f>
        <v>0</v>
      </c>
      <c r="D11" s="180">
        <f>'Business Case'!D9*'Agency Banking'!F50*'Agency Banking'!F51*12</f>
        <v>0</v>
      </c>
      <c r="E11" s="180">
        <f>'Business Case'!E9*'Agency Banking'!G50*'Agency Banking'!G51*12</f>
        <v>0</v>
      </c>
      <c r="F11" s="180">
        <f>'Business Case'!F9*'Agency Banking'!H50*'Agency Banking'!H51*12</f>
        <v>0</v>
      </c>
      <c r="G11" s="180">
        <f>'Business Case'!G9*'Agency Banking'!I50*'Agency Banking'!I51*12</f>
        <v>0</v>
      </c>
      <c r="H11" s="181">
        <f t="shared" si="0"/>
        <v>0</v>
      </c>
      <c r="I11" s="122"/>
      <c r="J11" s="170"/>
    </row>
    <row r="12" spans="1:10" ht="15.75">
      <c r="B12" s="187" t="str">
        <f>Introduction!B35</f>
        <v>&lt;Not Used&gt;</v>
      </c>
      <c r="C12" s="188">
        <f>'Business Case'!C9*'Agency Banking'!E59*'Agency Banking'!E60*12</f>
        <v>0</v>
      </c>
      <c r="D12" s="188">
        <f>'Business Case'!D9*'Agency Banking'!F59*'Agency Banking'!F60*12</f>
        <v>0</v>
      </c>
      <c r="E12" s="188">
        <f>'Business Case'!E9*'Agency Banking'!G59*'Agency Banking'!G60*12</f>
        <v>0</v>
      </c>
      <c r="F12" s="188">
        <f>'Business Case'!F9*'Agency Banking'!H59*'Agency Banking'!H60*12</f>
        <v>0</v>
      </c>
      <c r="G12" s="188">
        <f>'Business Case'!G9*'Agency Banking'!I59*'Agency Banking'!I60*12</f>
        <v>0</v>
      </c>
      <c r="H12" s="189">
        <f t="shared" si="0"/>
        <v>0</v>
      </c>
      <c r="I12" s="122"/>
      <c r="J12" s="170"/>
    </row>
    <row r="13" spans="1:10" ht="18.75">
      <c r="B13" s="191" t="s">
        <v>164</v>
      </c>
      <c r="C13" s="192">
        <f>SUM(C6:C12)</f>
        <v>422184</v>
      </c>
      <c r="D13" s="192">
        <f t="shared" ref="D13:G13" si="1">SUM(D6:D12)</f>
        <v>1507056</v>
      </c>
      <c r="E13" s="192">
        <f t="shared" si="1"/>
        <v>4525200</v>
      </c>
      <c r="F13" s="192">
        <f t="shared" si="1"/>
        <v>12084000</v>
      </c>
      <c r="G13" s="192">
        <f t="shared" si="1"/>
        <v>54252000</v>
      </c>
      <c r="H13" s="193">
        <f>SUM(C13:G13)</f>
        <v>72790440</v>
      </c>
      <c r="I13" s="122"/>
      <c r="J13" s="170"/>
    </row>
    <row r="14" spans="1:10" ht="15">
      <c r="B14" s="186"/>
      <c r="C14" s="186"/>
      <c r="D14" s="186"/>
      <c r="E14" s="186"/>
      <c r="F14" s="186"/>
      <c r="G14" s="186"/>
      <c r="H14" s="186"/>
    </row>
    <row r="15" spans="1:10" ht="15">
      <c r="B15" s="234" t="s">
        <v>192</v>
      </c>
      <c r="C15" s="235">
        <f>ROUND((((C13/20)/10)/60)/60,1)</f>
        <v>0.6</v>
      </c>
      <c r="D15" s="235">
        <f t="shared" ref="D15:G15" si="2">ROUND((((D13/20)/10)/60)/60,1)</f>
        <v>2.1</v>
      </c>
      <c r="E15" s="235">
        <f t="shared" si="2"/>
        <v>6.3</v>
      </c>
      <c r="F15" s="235">
        <f t="shared" si="2"/>
        <v>16.8</v>
      </c>
      <c r="G15" s="235">
        <f t="shared" si="2"/>
        <v>75.400000000000006</v>
      </c>
    </row>
    <row r="16" spans="1:10" ht="15.75">
      <c r="A16" s="122"/>
      <c r="B16" s="122"/>
      <c r="C16" s="122"/>
      <c r="D16" s="122"/>
      <c r="E16" s="122"/>
      <c r="F16" s="122"/>
      <c r="G16" s="122"/>
      <c r="H16" s="122"/>
      <c r="I16" s="122"/>
      <c r="J16" s="170"/>
    </row>
    <row r="17" spans="2:10" ht="18.75">
      <c r="B17" s="27" t="s">
        <v>107</v>
      </c>
      <c r="C17" s="182" t="str">
        <f>C5</f>
        <v>Year 1</v>
      </c>
      <c r="D17" s="182" t="str">
        <f t="shared" ref="D17:G17" si="3">D5</f>
        <v>Year 2</v>
      </c>
      <c r="E17" s="182" t="str">
        <f t="shared" si="3"/>
        <v>Year 3</v>
      </c>
      <c r="F17" s="182" t="str">
        <f t="shared" si="3"/>
        <v>Year 4</v>
      </c>
      <c r="G17" s="182" t="str">
        <f t="shared" si="3"/>
        <v>Year 5</v>
      </c>
      <c r="H17" s="182" t="s">
        <v>0</v>
      </c>
      <c r="I17" s="122"/>
      <c r="J17" s="170"/>
    </row>
    <row r="18" spans="2:10" ht="15.75">
      <c r="B18" s="127" t="str">
        <f>Introduction!B38</f>
        <v>Check balance</v>
      </c>
      <c r="C18" s="190">
        <f>'Business Case'!C13*'Mobile Banking'!E7*'Mobile Banking'!E8*12</f>
        <v>10500</v>
      </c>
      <c r="D18" s="190">
        <f>'Business Case'!D13*'Mobile Banking'!F7*'Mobile Banking'!F8*12</f>
        <v>45000</v>
      </c>
      <c r="E18" s="190">
        <f>'Business Case'!E13*'Mobile Banking'!G7*'Mobile Banking'!G8*12</f>
        <v>189000</v>
      </c>
      <c r="F18" s="190">
        <f>'Business Case'!F13*'Mobile Banking'!H7*'Mobile Banking'!H8*12</f>
        <v>720000</v>
      </c>
      <c r="G18" s="190">
        <f>'Business Case'!G13*'Mobile Banking'!I7*'Mobile Banking'!I8*12</f>
        <v>2400000</v>
      </c>
      <c r="H18" s="181">
        <f t="shared" ref="H18:H27" si="4">SUM(C18:G18)</f>
        <v>3364500</v>
      </c>
      <c r="I18" s="122"/>
      <c r="J18" s="170"/>
    </row>
    <row r="19" spans="2:10" ht="15.75">
      <c r="B19" s="127" t="str">
        <f>Introduction!B39</f>
        <v>Transaction history</v>
      </c>
      <c r="C19" s="190">
        <f>'Business Case'!C13*'Mobile Banking'!E14*'Mobile Banking'!E15*12</f>
        <v>21000</v>
      </c>
      <c r="D19" s="190">
        <f>'Business Case'!D13*'Mobile Banking'!F14*'Mobile Banking'!F15*12</f>
        <v>67500</v>
      </c>
      <c r="E19" s="190">
        <f>'Business Case'!E13*'Mobile Banking'!G14*'Mobile Banking'!G15*12</f>
        <v>252000</v>
      </c>
      <c r="F19" s="190">
        <f>'Business Case'!F13*'Mobile Banking'!H14*'Mobile Banking'!H15*12</f>
        <v>900000</v>
      </c>
      <c r="G19" s="190">
        <f>'Business Case'!G13*'Mobile Banking'!I14*'Mobile Banking'!I15*12</f>
        <v>3600000</v>
      </c>
      <c r="H19" s="181">
        <f t="shared" si="4"/>
        <v>4840500</v>
      </c>
    </row>
    <row r="20" spans="2:10" ht="15.75">
      <c r="B20" s="127" t="str">
        <f>Introduction!B40</f>
        <v>Purchase mobile airtime</v>
      </c>
      <c r="C20" s="190">
        <f>'Business Case'!C13*'Mobile Banking'!E21*'Mobile Banking'!E22*'Mobile Banking'!E23*12</f>
        <v>40740</v>
      </c>
      <c r="D20" s="190">
        <f>'Business Case'!D13*'Mobile Banking'!F21*'Mobile Banking'!F22*'Mobile Banking'!F23*12</f>
        <v>174600</v>
      </c>
      <c r="E20" s="190">
        <f>'Business Case'!E13*'Mobile Banking'!G21*'Mobile Banking'!G22*'Mobile Banking'!G23*12</f>
        <v>733320</v>
      </c>
      <c r="F20" s="190">
        <f>'Business Case'!F13*'Mobile Banking'!H21*'Mobile Banking'!H22*'Mobile Banking'!H23*12</f>
        <v>2793600</v>
      </c>
      <c r="G20" s="190">
        <f>'Business Case'!G13*'Mobile Banking'!I21*'Mobile Banking'!I22*'Mobile Banking'!I23*12</f>
        <v>9312000</v>
      </c>
      <c r="H20" s="181">
        <f t="shared" si="4"/>
        <v>13054260</v>
      </c>
    </row>
    <row r="21" spans="2:10" ht="15.75">
      <c r="B21" s="127" t="str">
        <f>Introduction!B41</f>
        <v>Bill payment</v>
      </c>
      <c r="C21" s="190">
        <f>'Business Case'!C13*'Mobile Banking'!E30*'Mobile Banking'!E31*12</f>
        <v>21000</v>
      </c>
      <c r="D21" s="190">
        <f>'Business Case'!D13*'Mobile Banking'!F30*'Mobile Banking'!F31*12</f>
        <v>67500</v>
      </c>
      <c r="E21" s="190">
        <f>'Business Case'!E13*'Mobile Banking'!G30*'Mobile Banking'!G31*12</f>
        <v>252000</v>
      </c>
      <c r="F21" s="190">
        <f>'Business Case'!F13*'Mobile Banking'!H30*'Mobile Banking'!H31*12</f>
        <v>900000</v>
      </c>
      <c r="G21" s="190">
        <f>'Business Case'!G13*'Mobile Banking'!I30*'Mobile Banking'!I31*12</f>
        <v>3600000</v>
      </c>
      <c r="H21" s="181">
        <f t="shared" si="4"/>
        <v>4840500</v>
      </c>
    </row>
    <row r="22" spans="2:10" ht="15.75">
      <c r="B22" s="127" t="str">
        <f>Introduction!B42</f>
        <v>Transfer funds to another account in the same bank</v>
      </c>
      <c r="C22" s="190">
        <f>'Business Case'!C13*'Mobile Banking'!E38*'Mobile Banking'!E39*12</f>
        <v>21000</v>
      </c>
      <c r="D22" s="190">
        <f>'Business Case'!D13*'Mobile Banking'!F38*'Mobile Banking'!F39*12</f>
        <v>67500</v>
      </c>
      <c r="E22" s="190">
        <f>'Business Case'!E13*'Mobile Banking'!G38*'Mobile Banking'!G39*12</f>
        <v>252000</v>
      </c>
      <c r="F22" s="190">
        <f>'Business Case'!F13*'Mobile Banking'!H38*'Mobile Banking'!H39*12</f>
        <v>900000</v>
      </c>
      <c r="G22" s="190">
        <f>'Business Case'!G13*'Mobile Banking'!I38*'Mobile Banking'!I39*12</f>
        <v>3600000</v>
      </c>
      <c r="H22" s="181">
        <f t="shared" si="4"/>
        <v>4840500</v>
      </c>
    </row>
    <row r="23" spans="2:10" ht="15.75">
      <c r="B23" s="127" t="str">
        <f>Introduction!B43</f>
        <v>Transfer funds to another bank</v>
      </c>
      <c r="C23" s="190">
        <f>'Business Case'!C13*'Mobile Banking'!E46*'Mobile Banking'!E47*12</f>
        <v>21000</v>
      </c>
      <c r="D23" s="190">
        <f>'Business Case'!D13*'Mobile Banking'!F46*'Mobile Banking'!F47*12</f>
        <v>67500</v>
      </c>
      <c r="E23" s="190">
        <f>'Business Case'!E13*'Mobile Banking'!G46*'Mobile Banking'!G47*12</f>
        <v>252000</v>
      </c>
      <c r="F23" s="190">
        <f>'Business Case'!F13*'Mobile Banking'!H46*'Mobile Banking'!H47*12</f>
        <v>900000</v>
      </c>
      <c r="G23" s="190">
        <f>'Business Case'!G13*'Mobile Banking'!I46*'Mobile Banking'!I47*12</f>
        <v>3600000</v>
      </c>
      <c r="H23" s="181">
        <f t="shared" si="4"/>
        <v>4840500</v>
      </c>
    </row>
    <row r="24" spans="2:10" ht="15.75">
      <c r="B24" s="127" t="str">
        <f>Introduction!B44</f>
        <v>&lt;Not Used&gt;</v>
      </c>
      <c r="C24" s="190">
        <f>'Business Case'!C13*'Mobile Banking'!E54*'Mobile Banking'!E55*12</f>
        <v>0</v>
      </c>
      <c r="D24" s="190">
        <f>'Business Case'!D13*'Mobile Banking'!F54*'Mobile Banking'!F55*12</f>
        <v>0</v>
      </c>
      <c r="E24" s="190">
        <f>'Business Case'!E13*'Mobile Banking'!G54*'Mobile Banking'!G55*12</f>
        <v>0</v>
      </c>
      <c r="F24" s="190">
        <f>'Business Case'!F13*'Mobile Banking'!H54*'Mobile Banking'!H55*12</f>
        <v>0</v>
      </c>
      <c r="G24" s="190">
        <f>'Business Case'!G13*'Mobile Banking'!I54*'Mobile Banking'!I55*12</f>
        <v>0</v>
      </c>
      <c r="H24" s="181">
        <f t="shared" si="4"/>
        <v>0</v>
      </c>
    </row>
    <row r="25" spans="2:10" ht="15.75">
      <c r="B25" s="127" t="str">
        <f>Introduction!B45</f>
        <v>&lt;Not Used&gt;</v>
      </c>
      <c r="C25" s="190">
        <f>'Business Case'!C13*'Mobile Banking'!E62*'Mobile Banking'!E63*12</f>
        <v>0</v>
      </c>
      <c r="D25" s="190">
        <f>'Business Case'!D13*'Mobile Banking'!F62*'Mobile Banking'!F63*12</f>
        <v>0</v>
      </c>
      <c r="E25" s="190">
        <f>'Business Case'!E13*'Mobile Banking'!G62*'Mobile Banking'!G63*12</f>
        <v>0</v>
      </c>
      <c r="F25" s="190">
        <f>'Business Case'!F13*'Mobile Banking'!H62*'Mobile Banking'!H63*12</f>
        <v>0</v>
      </c>
      <c r="G25" s="190">
        <f>'Business Case'!G13*'Mobile Banking'!I62*'Mobile Banking'!I63*12</f>
        <v>0</v>
      </c>
      <c r="H25" s="181">
        <f t="shared" si="4"/>
        <v>0</v>
      </c>
    </row>
    <row r="26" spans="2:10" ht="15.75">
      <c r="B26" s="127" t="str">
        <f>Introduction!B46</f>
        <v>&lt;Not Used&gt;</v>
      </c>
      <c r="C26" s="190">
        <f>'Business Case'!C13*'Mobile Banking'!E70*'Mobile Banking'!E71*12</f>
        <v>0</v>
      </c>
      <c r="D26" s="190">
        <f>'Business Case'!D13*'Mobile Banking'!F70*'Mobile Banking'!F71*12</f>
        <v>0</v>
      </c>
      <c r="E26" s="190">
        <f>'Business Case'!E13*'Mobile Banking'!G70*'Mobile Banking'!G71*12</f>
        <v>0</v>
      </c>
      <c r="F26" s="190">
        <f>'Business Case'!F13*'Mobile Banking'!H70*'Mobile Banking'!H71*12</f>
        <v>0</v>
      </c>
      <c r="G26" s="190">
        <f>'Business Case'!G13*'Mobile Banking'!I70*'Mobile Banking'!I71*12</f>
        <v>0</v>
      </c>
      <c r="H26" s="181">
        <f t="shared" si="4"/>
        <v>0</v>
      </c>
    </row>
    <row r="27" spans="2:10" ht="15.75">
      <c r="B27" s="127" t="str">
        <f>Introduction!B47</f>
        <v>&lt;Not Used&gt;</v>
      </c>
      <c r="C27" s="190">
        <f>'Business Case'!C13*'Mobile Banking'!E78*'Mobile Banking'!E79*12</f>
        <v>0</v>
      </c>
      <c r="D27" s="190">
        <f>'Business Case'!D13*'Mobile Banking'!F78*'Mobile Banking'!F79*12</f>
        <v>0</v>
      </c>
      <c r="E27" s="190">
        <f>'Business Case'!E13*'Mobile Banking'!G78*'Mobile Banking'!G79*12</f>
        <v>0</v>
      </c>
      <c r="F27" s="190">
        <f>'Business Case'!F13*'Mobile Banking'!H78*'Mobile Banking'!H79*12</f>
        <v>0</v>
      </c>
      <c r="G27" s="190">
        <f>'Business Case'!G13*'Mobile Banking'!I78*'Mobile Banking'!I79*12</f>
        <v>0</v>
      </c>
      <c r="H27" s="181">
        <f t="shared" si="4"/>
        <v>0</v>
      </c>
    </row>
    <row r="28" spans="2:10" ht="18.75">
      <c r="B28" s="191" t="s">
        <v>162</v>
      </c>
      <c r="C28" s="192">
        <f t="shared" ref="C28:G28" si="5">SUM(C19:C27)</f>
        <v>124740</v>
      </c>
      <c r="D28" s="192">
        <f t="shared" si="5"/>
        <v>444600</v>
      </c>
      <c r="E28" s="192">
        <f t="shared" si="5"/>
        <v>1741320</v>
      </c>
      <c r="F28" s="192">
        <f t="shared" si="5"/>
        <v>6393600</v>
      </c>
      <c r="G28" s="192">
        <f t="shared" si="5"/>
        <v>23712000</v>
      </c>
      <c r="H28" s="193">
        <f t="shared" ref="H28" si="6">SUM(C28:G28)</f>
        <v>32416260</v>
      </c>
    </row>
    <row r="29" spans="2:10" ht="15">
      <c r="B29" s="186"/>
      <c r="C29" s="186"/>
      <c r="D29" s="186"/>
      <c r="E29" s="186"/>
      <c r="F29" s="186"/>
      <c r="G29" s="186"/>
      <c r="H29" s="186"/>
    </row>
    <row r="30" spans="2:10" ht="15">
      <c r="B30" s="234" t="s">
        <v>191</v>
      </c>
      <c r="C30" s="235">
        <f>ROUND((((C28/20)/10)/60)/60,1)</f>
        <v>0.2</v>
      </c>
      <c r="D30" s="235">
        <f t="shared" ref="D30:G30" si="7">ROUND((((D28/20)/10)/60)/60,1)</f>
        <v>0.6</v>
      </c>
      <c r="E30" s="235">
        <f t="shared" si="7"/>
        <v>2.4</v>
      </c>
      <c r="F30" s="235">
        <f t="shared" si="7"/>
        <v>8.9</v>
      </c>
      <c r="G30" s="235">
        <f t="shared" si="7"/>
        <v>32.9</v>
      </c>
    </row>
    <row r="32" spans="2:10" ht="24" customHeight="1">
      <c r="B32" s="441" t="s">
        <v>231</v>
      </c>
      <c r="C32" s="441"/>
      <c r="D32" s="441"/>
      <c r="E32" s="441"/>
      <c r="F32" s="441"/>
      <c r="G32" s="441"/>
      <c r="H32" s="441"/>
    </row>
    <row r="33" spans="2:8" ht="24" customHeight="1">
      <c r="B33" s="441"/>
      <c r="C33" s="441"/>
      <c r="D33" s="441"/>
      <c r="E33" s="441"/>
      <c r="F33" s="441"/>
      <c r="G33" s="441"/>
      <c r="H33" s="441"/>
    </row>
    <row r="34" spans="2:8" ht="24" customHeight="1">
      <c r="B34" s="441"/>
      <c r="C34" s="441"/>
      <c r="D34" s="441"/>
      <c r="E34" s="441"/>
      <c r="F34" s="441"/>
      <c r="G34" s="441"/>
      <c r="H34" s="441"/>
    </row>
    <row r="35" spans="2:8" ht="24" customHeight="1">
      <c r="B35" s="441"/>
      <c r="C35" s="441"/>
      <c r="D35" s="441"/>
      <c r="E35" s="441"/>
      <c r="F35" s="441"/>
      <c r="G35" s="441"/>
      <c r="H35" s="441"/>
    </row>
    <row r="36" spans="2:8" ht="24" customHeight="1">
      <c r="B36" s="441"/>
      <c r="C36" s="441"/>
      <c r="D36" s="441"/>
      <c r="E36" s="441"/>
      <c r="F36" s="441"/>
      <c r="G36" s="441"/>
      <c r="H36" s="441"/>
    </row>
    <row r="37" spans="2:8" ht="24" customHeight="1">
      <c r="B37" s="441"/>
      <c r="C37" s="441"/>
      <c r="D37" s="441"/>
      <c r="E37" s="441"/>
      <c r="F37" s="441"/>
      <c r="G37" s="441"/>
      <c r="H37" s="441"/>
    </row>
    <row r="38" spans="2:8" ht="24" customHeight="1">
      <c r="B38" s="441"/>
      <c r="C38" s="441"/>
      <c r="D38" s="441"/>
      <c r="E38" s="441"/>
      <c r="F38" s="441"/>
      <c r="G38" s="441"/>
      <c r="H38" s="441"/>
    </row>
  </sheetData>
  <mergeCells count="2">
    <mergeCell ref="B2:C2"/>
    <mergeCell ref="B32:H38"/>
  </mergeCells>
  <pageMargins left="0.75000000000000011" right="0.75000000000000011" top="1" bottom="1" header="0.5" footer="0.5"/>
  <pageSetup paperSize="9" scale="83" fitToHeight="3" orientation="landscape"/>
  <headerFooter>
    <oddHeader>&amp;RQueries? Contact us on info@accendoassociates.com</oddHeader>
    <oddFooter>&amp;L&amp;9&amp;K01+044© 2013 Accendo Associates Limited. All Rights Reserved. Information contained herein is the property of Accendo Associates Limited. _x000D_This document is meant to be used as an example only.&amp;R&amp;P/&amp;N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Users</vt:lpstr>
      <vt:lpstr>Agency Banking</vt:lpstr>
      <vt:lpstr>Mobile Banking</vt:lpstr>
      <vt:lpstr>Workings</vt:lpstr>
      <vt:lpstr>Business Case</vt:lpstr>
      <vt:lpstr>Summary graph</vt:lpstr>
      <vt:lpstr>Transaction Volumes</vt:lpstr>
      <vt:lpstr>AgentServices</vt:lpstr>
      <vt:lpstr>CurrencyTable</vt:lpstr>
      <vt:lpstr>MobileServices</vt:lpstr>
      <vt:lpstr>Users!Print_Area</vt:lpstr>
    </vt:vector>
  </TitlesOfParts>
  <Company>Accendo Associates Limited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Prateek Shrivastava</dc:creator>
  <cp:lastModifiedBy>Kathleen Yaworsky</cp:lastModifiedBy>
  <cp:lastPrinted>2013-02-12T18:08:59Z</cp:lastPrinted>
  <dcterms:created xsi:type="dcterms:W3CDTF">2009-06-18T13:52:26Z</dcterms:created>
  <dcterms:modified xsi:type="dcterms:W3CDTF">2016-09-01T19:56:08Z</dcterms:modified>
</cp:coreProperties>
</file>